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4" sheetId="1" r:id="rId1"/>
    <sheet name="Sheet1" sheetId="2" state="hidden" r:id="rId2"/>
    <sheet name="Sheet2" sheetId="3" state="hidden" r:id="rId3"/>
    <sheet name="Sheet3" sheetId="4" state="hidden" r:id="rId4"/>
    <sheet name="Sheet5" sheetId="5" state="hidden" r:id="rId5"/>
    <sheet name="Allotment account" sheetId="6" r:id="rId6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Claire Poulton</author>
    <author>Claire</author>
  </authors>
  <commentList>
    <comment ref="E2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Computer for clerk £792.98
May 2009 Local Council Admin A Baker £55.60
16/11/09 Upgrade of computer £298.01p
21/12/09 SLCC Clerk's Manual  £40.00
21/12/09 Projector £299
21/12/09 Projector screen £71.34p
15/2/10 Standing orders for Local Councils £25</t>
        </r>
      </text>
    </comment>
    <comment ref="E3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24/5/09 OALC subscription £266.31
July 2009
Subscription of SLCC £102</t>
        </r>
      </text>
    </comment>
    <comment ref="E3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Public liability insurance £508.92
</t>
        </r>
      </text>
    </comment>
    <comment ref="E3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April 2009 Grass cutting S Stewart £105
May 2009 Grass cutting S Stewart £80
June 2009 Grass cutting S Stewart £90
July 2009 Grass cutting S Stewart £90
Aug and Sept Grass cutting S Stewart £90
Oct and Nov Grass cutting S Stewart £90</t>
        </r>
      </text>
    </comment>
    <comment ref="E4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Cut Hedge Hillside road KB Probitts £65 (Paid by Janice Dyer).
July 2009 Hedge cutting Hillside Road KB Probitts
£65
Oct 09 Hedge cutting Hillside Road KB Probbitts £65
</t>
        </r>
      </text>
    </comment>
    <comment ref="E41" authorId="0">
      <text>
        <r>
          <rPr>
            <sz val="8"/>
            <rFont val="Tahoma"/>
            <family val="2"/>
          </rPr>
          <t>Receipt from 2008-9 Strimmer £236.00p
Contribution of £120 from Westcote Barton
Total £116.00p</t>
        </r>
      </text>
    </comment>
    <comment ref="E4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SB Grave yard maintenance £300
</t>
        </r>
      </text>
    </comment>
    <comment ref="E46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Playing Field Footpath £950
June 2009 (Amended Sept 2009) Play ground check Royal Society for the prevention of accidents.  £86.25
Sept 2009 Wheely bin company.  Cleaning of Playing Field Bin £40</t>
        </r>
      </text>
    </comment>
    <comment ref="E52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Bus transport Deddington Surgery £377.20</t>
        </r>
      </text>
    </comment>
    <comment ref="E20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Clerks salary £570.88
Sept 09 Clerks salary £280.17
Oct 09 Clerks salary £455.61
Nov 09 Clerks salary £493.32
Dec 09 Clerks salary £413.01p
Feb 10 Clerks salary £493.32p
March 10 Clerks salary
£288.57</t>
        </r>
      </text>
    </comment>
    <comment ref="E25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£30
Sept 2009 Claire Poulton £30
Oct 09 Claire Poulton £30
Nov 09 Claire Poulton £30
Dec 09 Claire Poulton £30
Jan 10 Claire Poulton £30
Feb 10 Claire Poulton £30
Mar 10 Claire Poulton £30</t>
        </r>
      </text>
    </comment>
    <comment ref="E3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£5.85
September 2009 Claire Poulton £5.25
Oct 09 Claire Poulton £1.35
Nov 09 Claire Poulton £16.45
Dec 09 Claire Poulton £2.35
Feb 10 Claire Poulton £12.83
Mar 10 Claire Poulton £3.45</t>
        </r>
      </text>
    </comment>
    <comment ref="E5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Village newsletter contribution B Lawrie £500
</t>
        </r>
      </text>
    </comment>
    <comment ref="E87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Internal Audit David Monk £140</t>
        </r>
      </text>
    </comment>
    <comment ref="E4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21/09/09 Planters at entrance to village Eric Probbitts £250
16/10/09 Planters at entrance to village Eric Probbitts £250</t>
        </r>
      </text>
    </comment>
    <comment ref="E7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Allotment rent £40 Sept 21st 09
Donation £35 Sept 09</t>
        </r>
      </text>
    </comment>
    <comment ref="E56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Oct 09 Nynka Arthur expenses £50</t>
        </r>
      </text>
    </comment>
    <comment ref="E57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19th Oct 09 Web site development and implementation Parish websites Ltd £453</t>
        </r>
      </text>
    </comment>
    <comment ref="C1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6 Apr Interest from investment 37p
6 Jul Interest from investment 37p
30 June Interest reserve a/c £4.38
30 Sept Interest reserve a/c £3.71
5th Oct 09 Interest from investment £0.37p</t>
        </r>
      </text>
    </comment>
    <comment ref="E2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SLCC Training day 18th November</t>
        </r>
      </text>
    </comment>
    <comment ref="E70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Pre school donation £5000
21/12/09 Donation Pre school £100</t>
        </r>
      </text>
    </comment>
    <comment ref="C6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Precept Apr 09 £7625
Precept Apr 09 £7625
</t>
        </r>
      </text>
    </comment>
    <comment ref="C1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VAT rebate 27th Aoril 2009 £193.05
VAT rebate 16th Oct 09 £475.64</t>
        </r>
      </text>
    </comment>
    <comment ref="E28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Nov 09 Stationary and postage expenses £54.23
Mar 10 Stationary and postage expenses Claire Poulton £6.97</t>
        </r>
      </text>
    </comment>
    <comment ref="E8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</t>
        </r>
      </text>
    </comment>
    <comment ref="E69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21/12/09 Donation Scouts £100</t>
        </r>
      </text>
    </comment>
    <comment ref="E7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21/12/09 Donation Little Tiddlers 3100</t>
        </r>
      </text>
    </comment>
    <comment ref="E76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15/2/10 Donation guides £100</t>
        </r>
      </text>
    </comment>
    <comment ref="E7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15/2/10 Donation Brownies £100</t>
        </r>
      </text>
    </comment>
    <comment ref="E88" authorId="1">
      <text>
        <r>
          <rPr>
            <b/>
            <sz val="8"/>
            <rFont val="Tahoma"/>
            <family val="0"/>
          </rPr>
          <t>Claire Poulton:</t>
        </r>
        <r>
          <rPr>
            <sz val="8"/>
            <rFont val="Tahoma"/>
            <family val="0"/>
          </rPr>
          <t xml:space="preserve">
15/2/10 External auditor fees  £240.88p</t>
        </r>
      </text>
    </comment>
    <comment ref="E49" authorId="2">
      <text>
        <r>
          <rPr>
            <b/>
            <sz val="9"/>
            <rFont val="Tahoma"/>
            <family val="0"/>
          </rPr>
          <t>Claire:</t>
        </r>
        <r>
          <rPr>
            <sz val="9"/>
            <rFont val="Tahoma"/>
            <family val="0"/>
          </rPr>
          <t xml:space="preserve">
15/3/10 Cleaning road mirrors R and B maintenance £17.63</t>
        </r>
      </text>
    </comment>
    <comment ref="E48" authorId="2">
      <text>
        <r>
          <rPr>
            <b/>
            <sz val="9"/>
            <rFont val="Tahoma"/>
            <family val="0"/>
          </rPr>
          <t>Claire:</t>
        </r>
        <r>
          <rPr>
            <sz val="9"/>
            <rFont val="Tahoma"/>
            <family val="0"/>
          </rPr>
          <t xml:space="preserve">
13/3/10 Purchase of salt bin £150 + £19VAT</t>
        </r>
      </text>
    </comment>
    <comment ref="E26" authorId="2">
      <text>
        <r>
          <rPr>
            <b/>
            <sz val="9"/>
            <rFont val="Tahoma"/>
            <family val="0"/>
          </rPr>
          <t>Claire:</t>
        </r>
        <r>
          <rPr>
            <sz val="9"/>
            <rFont val="Tahoma"/>
            <family val="0"/>
          </rPr>
          <t xml:space="preserve">
Mar 10 Annual milage Claire Poulton  £43.91</t>
        </r>
      </text>
    </comment>
    <comment ref="E68" authorId="2">
      <text>
        <r>
          <rPr>
            <b/>
            <sz val="9"/>
            <rFont val="Tahoma"/>
            <family val="0"/>
          </rPr>
          <t>Claire:</t>
        </r>
        <r>
          <rPr>
            <sz val="9"/>
            <rFont val="Tahoma"/>
            <family val="0"/>
          </rPr>
          <t xml:space="preserve">
Mar 10 Movies on the Move Chipping Norton Theatre Donation £112</t>
        </r>
      </text>
    </comment>
    <comment ref="E75" authorId="2">
      <text>
        <r>
          <rPr>
            <b/>
            <sz val="9"/>
            <rFont val="Tahoma"/>
            <family val="0"/>
          </rPr>
          <t>Claire:</t>
        </r>
        <r>
          <rPr>
            <sz val="9"/>
            <rFont val="Tahoma"/>
            <family val="0"/>
          </rPr>
          <t xml:space="preserve">
Mar 10 Donation St. John's ambulance £100</t>
        </r>
      </text>
    </comment>
  </commentList>
</comments>
</file>

<file path=xl/sharedStrings.xml><?xml version="1.0" encoding="utf-8"?>
<sst xmlns="http://schemas.openxmlformats.org/spreadsheetml/2006/main" count="432" uniqueCount="211">
  <si>
    <t>Steeple Barton Outgoings 2008 - 2009</t>
  </si>
  <si>
    <t>DATE</t>
  </si>
  <si>
    <t>FIRM</t>
  </si>
  <si>
    <t>CHQ NO</t>
  </si>
  <si>
    <t>DETAILS</t>
  </si>
  <si>
    <t>GEN ADMIN</t>
  </si>
  <si>
    <t>MAINT</t>
  </si>
  <si>
    <t>S142(a)</t>
  </si>
  <si>
    <t>S137</t>
  </si>
  <si>
    <t>VAT</t>
  </si>
  <si>
    <t>TOTAL</t>
  </si>
  <si>
    <t>St Mary's Ch</t>
  </si>
  <si>
    <t>Graveyd exp</t>
  </si>
  <si>
    <t>J Dyer</t>
  </si>
  <si>
    <t>Gloves for litter</t>
  </si>
  <si>
    <t xml:space="preserve">Clerk - </t>
  </si>
  <si>
    <t>Wages/Exp</t>
  </si>
  <si>
    <t>Copiertec</t>
  </si>
  <si>
    <t>Repair printer</t>
  </si>
  <si>
    <t>S Rogers</t>
  </si>
  <si>
    <t>Noticeboard</t>
  </si>
  <si>
    <t>FWAG M'ship</t>
  </si>
  <si>
    <t>M'Ship</t>
  </si>
  <si>
    <t>Allianze Ins</t>
  </si>
  <si>
    <t>Insurance</t>
  </si>
  <si>
    <t xml:space="preserve">OALC </t>
  </si>
  <si>
    <t>M'ship</t>
  </si>
  <si>
    <t>ORCC</t>
  </si>
  <si>
    <t>New P/copier</t>
  </si>
  <si>
    <t>Guides - MB</t>
  </si>
  <si>
    <t>Hillside Gardening</t>
  </si>
  <si>
    <t>Flowers</t>
  </si>
  <si>
    <t>Steve Stewart</t>
  </si>
  <si>
    <t>Grass Cutting</t>
  </si>
  <si>
    <t>J Dyer/K Probitts</t>
  </si>
  <si>
    <t>Ox Ass Blind</t>
  </si>
  <si>
    <t>Hedge</t>
  </si>
  <si>
    <t>Blind - donation</t>
  </si>
  <si>
    <t>Guides - donation</t>
  </si>
  <si>
    <t>P Sharman</t>
  </si>
  <si>
    <t>L Auditor</t>
  </si>
  <si>
    <t>Dedd Health Centre</t>
  </si>
  <si>
    <t>Health Bus</t>
  </si>
  <si>
    <t>K Probbitts</t>
  </si>
  <si>
    <t>Dashwood Hse</t>
  </si>
  <si>
    <t>Soft Furn</t>
  </si>
  <si>
    <t xml:space="preserve">Glasdon </t>
  </si>
  <si>
    <t>2 Seats</t>
  </si>
  <si>
    <t>W Lawrie</t>
  </si>
  <si>
    <t>Bulletin</t>
  </si>
  <si>
    <t>J Ross</t>
  </si>
  <si>
    <t>Youth Club Crse</t>
  </si>
  <si>
    <t>S Stewart</t>
  </si>
  <si>
    <t>Donation</t>
  </si>
  <si>
    <t>Stoy Hayward</t>
  </si>
  <si>
    <t>Auditor</t>
  </si>
  <si>
    <t>Dynamic Designs</t>
  </si>
  <si>
    <t>Plaque Y/Shelter</t>
  </si>
  <si>
    <t>SOFO Museum</t>
  </si>
  <si>
    <t>Alice M Hall</t>
  </si>
  <si>
    <t>WODC Citizens A</t>
  </si>
  <si>
    <t>WODC Play Insp</t>
  </si>
  <si>
    <t>Play Inspec</t>
  </si>
  <si>
    <t>Bomber Command</t>
  </si>
  <si>
    <t>Oxford Carers</t>
  </si>
  <si>
    <t>Clerk's U/payment</t>
  </si>
  <si>
    <t>Clerks Wages</t>
  </si>
  <si>
    <t>Y/Shelter</t>
  </si>
  <si>
    <t>Cancelled Jewson</t>
  </si>
  <si>
    <t>see 897</t>
  </si>
  <si>
    <t>V Belcher</t>
  </si>
  <si>
    <t>posts for allomts</t>
  </si>
  <si>
    <t>MB Scouts</t>
  </si>
  <si>
    <t>donation</t>
  </si>
  <si>
    <t>MB Pre-Sch</t>
  </si>
  <si>
    <t>E Probbitts</t>
  </si>
  <si>
    <t>Ploughing</t>
  </si>
  <si>
    <t>K Norman</t>
  </si>
  <si>
    <t>CPRE</t>
  </si>
  <si>
    <t>Subscrip</t>
  </si>
  <si>
    <t>MB Brownies</t>
  </si>
  <si>
    <t>Chipping Norton Th</t>
  </si>
  <si>
    <t>OPFA</t>
  </si>
  <si>
    <t>fencing</t>
  </si>
  <si>
    <t>Little Tiddlers</t>
  </si>
  <si>
    <t>S Lawrie</t>
  </si>
  <si>
    <t>Clerks Expenses</t>
  </si>
  <si>
    <t>Total</t>
  </si>
  <si>
    <t xml:space="preserve"> </t>
  </si>
  <si>
    <t>EXPENDITURE</t>
  </si>
  <si>
    <t>Administration costs</t>
  </si>
  <si>
    <t>Clerk salary</t>
  </si>
  <si>
    <t>National insurance</t>
  </si>
  <si>
    <t>Pension</t>
  </si>
  <si>
    <t>Training</t>
  </si>
  <si>
    <t>Milage</t>
  </si>
  <si>
    <t>Postage</t>
  </si>
  <si>
    <t>Stationary</t>
  </si>
  <si>
    <t>Equipment and IT purchase</t>
  </si>
  <si>
    <t>Equipment and IT maintenance</t>
  </si>
  <si>
    <t>Broad band connections</t>
  </si>
  <si>
    <t>Printing/ photocopying</t>
  </si>
  <si>
    <t>Parish council questionaire</t>
  </si>
  <si>
    <t>Telephone</t>
  </si>
  <si>
    <t xml:space="preserve">Subscriptions </t>
  </si>
  <si>
    <t>Maintenance</t>
  </si>
  <si>
    <t>Grass cutting</t>
  </si>
  <si>
    <t>Hedge cutting</t>
  </si>
  <si>
    <t>Allotments</t>
  </si>
  <si>
    <t>Grave yard maintenance</t>
  </si>
  <si>
    <t>Playing Fields</t>
  </si>
  <si>
    <t>Transport</t>
  </si>
  <si>
    <t>Bus transport to Deddington surgery</t>
  </si>
  <si>
    <t>Communications</t>
  </si>
  <si>
    <t>Newsletter</t>
  </si>
  <si>
    <t>Notice Board</t>
  </si>
  <si>
    <t>Website</t>
  </si>
  <si>
    <t>Advertising</t>
  </si>
  <si>
    <t>Donations</t>
  </si>
  <si>
    <t>Pre school</t>
  </si>
  <si>
    <t>Projects</t>
  </si>
  <si>
    <t>Community events</t>
  </si>
  <si>
    <t>Miscellaneous</t>
  </si>
  <si>
    <t>Parish storage space/accomodation</t>
  </si>
  <si>
    <t>Meeting room hire</t>
  </si>
  <si>
    <t>Community donations</t>
  </si>
  <si>
    <t>Audit fees</t>
  </si>
  <si>
    <t>Internal</t>
  </si>
  <si>
    <t>External</t>
  </si>
  <si>
    <t>Litter</t>
  </si>
  <si>
    <t>Flowers entrance village</t>
  </si>
  <si>
    <t>Guides</t>
  </si>
  <si>
    <t>Oxford Association Blind</t>
  </si>
  <si>
    <t>Dashwood House</t>
  </si>
  <si>
    <t>Village seats</t>
  </si>
  <si>
    <t>Youth Club</t>
  </si>
  <si>
    <t>Youth Shelter</t>
  </si>
  <si>
    <t>Alice Marshall Hall</t>
  </si>
  <si>
    <t>WODC Citizens Advice</t>
  </si>
  <si>
    <t>Bomber command</t>
  </si>
  <si>
    <t>Posts for allotments</t>
  </si>
  <si>
    <t>Scouts</t>
  </si>
  <si>
    <t xml:space="preserve">WODC </t>
  </si>
  <si>
    <t>Play inspection</t>
  </si>
  <si>
    <t>Subscription</t>
  </si>
  <si>
    <t>Brownies</t>
  </si>
  <si>
    <t>Chipping Norton Theatre</t>
  </si>
  <si>
    <t>Fencing</t>
  </si>
  <si>
    <t>E Probitts</t>
  </si>
  <si>
    <t>TOTAL 2008-9</t>
  </si>
  <si>
    <t>Actual expenditure</t>
  </si>
  <si>
    <t>Actual income</t>
  </si>
  <si>
    <t>Budget allocation</t>
  </si>
  <si>
    <t>Anticipated future expenditure</t>
  </si>
  <si>
    <t>Budget remaining</t>
  </si>
  <si>
    <t>INCOME</t>
  </si>
  <si>
    <t>Precept WODC</t>
  </si>
  <si>
    <t>Sue Lawrie Computer</t>
  </si>
  <si>
    <t>Interest from investments</t>
  </si>
  <si>
    <t>Investments and interest</t>
  </si>
  <si>
    <t>Adninstration</t>
  </si>
  <si>
    <t xml:space="preserve">Precept </t>
  </si>
  <si>
    <t>TOTAL INCOME</t>
  </si>
  <si>
    <t>Steeple Barton Incomings 2008/2009 &amp; Balance</t>
  </si>
  <si>
    <t>Date</t>
  </si>
  <si>
    <t>Source of Income</t>
  </si>
  <si>
    <t>Precept</t>
  </si>
  <si>
    <t>Interest</t>
  </si>
  <si>
    <t>Grants</t>
  </si>
  <si>
    <t>Other</t>
  </si>
  <si>
    <t>Totals</t>
  </si>
  <si>
    <t>No Div HMT</t>
  </si>
  <si>
    <t xml:space="preserve">VAT </t>
  </si>
  <si>
    <t>Summary</t>
  </si>
  <si>
    <t>Balance b/f 2008</t>
  </si>
  <si>
    <t>Total receipts</t>
  </si>
  <si>
    <t>Sub Total</t>
  </si>
  <si>
    <t>Less Total Expenditure</t>
  </si>
  <si>
    <t>Current Acct</t>
  </si>
  <si>
    <t>Reserve Acct</t>
  </si>
  <si>
    <t>Consuls</t>
  </si>
  <si>
    <t>Total monies in bank</t>
  </si>
  <si>
    <t>TOTAL EXPENDITIRE</t>
  </si>
  <si>
    <t xml:space="preserve">Current Acct </t>
  </si>
  <si>
    <t>Transfer Reserve a/c to Current a/c</t>
  </si>
  <si>
    <t>TOTAL IN BANK</t>
  </si>
  <si>
    <t>Reserve</t>
  </si>
  <si>
    <t>PRECEPT FOR 2010-11</t>
  </si>
  <si>
    <t>Traffic calming Power points</t>
  </si>
  <si>
    <t>Gratuity</t>
  </si>
  <si>
    <t>Objective 1</t>
  </si>
  <si>
    <t>Objective 2</t>
  </si>
  <si>
    <t>Objective 3</t>
  </si>
  <si>
    <t>Bank charges</t>
  </si>
  <si>
    <t>School swimming pool</t>
  </si>
  <si>
    <t>BUDGET INCOME-EXPENDITURE</t>
  </si>
  <si>
    <t>ACTUAL  INCOME-EXPENDITURE(and anticpated)</t>
  </si>
  <si>
    <t>Balance carried forward from 08-9</t>
  </si>
  <si>
    <t>Current Balance</t>
  </si>
  <si>
    <t>Total Actual Income 09-10</t>
  </si>
  <si>
    <r>
      <t xml:space="preserve">Total Actual </t>
    </r>
    <r>
      <rPr>
        <b/>
        <sz val="9"/>
        <color indexed="8"/>
        <rFont val="Verdana"/>
        <family val="2"/>
      </rPr>
      <t>and anticipated</t>
    </r>
    <r>
      <rPr>
        <b/>
        <sz val="11"/>
        <color indexed="8"/>
        <rFont val="Verdana"/>
        <family val="2"/>
      </rPr>
      <t xml:space="preserve"> expenditure 09-10</t>
    </r>
  </si>
  <si>
    <t>Thai Children's Trust</t>
  </si>
  <si>
    <t>Yellow information sheet</t>
  </si>
  <si>
    <t>Clerk training</t>
  </si>
  <si>
    <t>Credit</t>
  </si>
  <si>
    <t>Reconcilled total bank account at year end</t>
  </si>
  <si>
    <t>VAT rebate</t>
  </si>
  <si>
    <t>Paper 4 Budget Tracker Steeple Barton Parish Council March 2010</t>
  </si>
  <si>
    <t>Road mirrors</t>
  </si>
  <si>
    <t>Salt bin</t>
  </si>
  <si>
    <t>St John's Ambulance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</si>
</sst>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 horizontal="left"/>
    </xf>
    <xf numFmtId="8" fontId="7" fillId="6" borderId="0" xfId="0" applyNumberFormat="1" applyFont="1" applyFill="1" applyBorder="1" applyAlignment="1">
      <alignment horizontal="left"/>
    </xf>
    <xf numFmtId="166" fontId="6" fillId="6" borderId="0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6" fillId="6" borderId="0" xfId="0" applyNumberFormat="1" applyFont="1" applyFill="1" applyBorder="1" applyAlignment="1">
      <alignment horizontal="right"/>
    </xf>
    <xf numFmtId="2" fontId="0" fillId="6" borderId="0" xfId="0" applyNumberFormat="1" applyFill="1" applyAlignment="1">
      <alignment horizontal="left"/>
    </xf>
    <xf numFmtId="8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0" fontId="8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8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66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6" fillId="35" borderId="0" xfId="0" applyFont="1" applyFill="1" applyAlignment="1">
      <alignment/>
    </xf>
    <xf numFmtId="4" fontId="6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4" fontId="7" fillId="37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6" fillId="19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37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166" fontId="6" fillId="38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19" borderId="0" xfId="0" applyFont="1" applyFill="1" applyAlignment="1">
      <alignment/>
    </xf>
    <xf numFmtId="4" fontId="6" fillId="19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50" fillId="0" borderId="0" xfId="62" applyFont="1">
      <alignment/>
      <protection/>
    </xf>
    <xf numFmtId="166" fontId="35" fillId="0" borderId="0" xfId="62" applyNumberFormat="1">
      <alignment/>
      <protection/>
    </xf>
    <xf numFmtId="0" fontId="53" fillId="9" borderId="0" xfId="62" applyFont="1" applyFill="1">
      <alignment/>
      <protection/>
    </xf>
    <xf numFmtId="4" fontId="6" fillId="9" borderId="0" xfId="61" applyNumberFormat="1" applyFont="1" applyFill="1">
      <alignment/>
      <protection/>
    </xf>
    <xf numFmtId="4" fontId="6" fillId="9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54" fillId="36" borderId="0" xfId="0" applyNumberFormat="1" applyFont="1" applyFill="1" applyBorder="1" applyAlignment="1">
      <alignment/>
    </xf>
    <xf numFmtId="4" fontId="50" fillId="0" borderId="0" xfId="62" applyNumberFormat="1" applyFont="1">
      <alignment/>
      <protection/>
    </xf>
    <xf numFmtId="0" fontId="13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2"/>
  <sheetViews>
    <sheetView tabSelected="1" zoomScalePageLayoutView="0" workbookViewId="0" topLeftCell="A52">
      <selection activeCell="F77" sqref="F77"/>
    </sheetView>
  </sheetViews>
  <sheetFormatPr defaultColWidth="9.140625" defaultRowHeight="12.75"/>
  <cols>
    <col min="1" max="1" width="41.28125" style="46" customWidth="1"/>
    <col min="2" max="2" width="19.421875" style="46" customWidth="1"/>
    <col min="3" max="3" width="27.28125" style="46" customWidth="1"/>
    <col min="4" max="4" width="18.421875" style="46" customWidth="1"/>
    <col min="5" max="5" width="19.421875" style="46" customWidth="1"/>
    <col min="6" max="6" width="30.421875" style="46" customWidth="1"/>
    <col min="7" max="7" width="18.8515625" style="46" customWidth="1"/>
    <col min="8" max="8" width="12.421875" style="46" customWidth="1"/>
    <col min="9" max="16384" width="9.140625" style="46" customWidth="1"/>
  </cols>
  <sheetData>
    <row r="1" ht="30.75" customHeight="1">
      <c r="A1" s="101" t="s">
        <v>207</v>
      </c>
    </row>
    <row r="2" ht="12.75"/>
    <row r="3" spans="2:7" ht="12.75">
      <c r="B3" s="21" t="s">
        <v>149</v>
      </c>
      <c r="C3" s="36" t="s">
        <v>151</v>
      </c>
      <c r="D3" s="36" t="s">
        <v>152</v>
      </c>
      <c r="E3" s="36" t="s">
        <v>150</v>
      </c>
      <c r="F3" s="36" t="s">
        <v>153</v>
      </c>
      <c r="G3" s="36" t="s">
        <v>154</v>
      </c>
    </row>
    <row r="4" ht="12.75">
      <c r="A4" s="45" t="s">
        <v>155</v>
      </c>
    </row>
    <row r="5" spans="1:4" ht="12.75">
      <c r="A5" s="11" t="s">
        <v>161</v>
      </c>
      <c r="B5" s="75"/>
      <c r="C5" s="75"/>
      <c r="D5" s="41">
        <f>C6*2</f>
        <v>30500</v>
      </c>
    </row>
    <row r="6" spans="1:4" ht="12.75">
      <c r="A6" s="72" t="s">
        <v>156</v>
      </c>
      <c r="B6" s="80">
        <v>9990</v>
      </c>
      <c r="C6" s="73">
        <f>7625+7625</f>
        <v>15250</v>
      </c>
      <c r="D6" s="81"/>
    </row>
    <row r="7" spans="1:4" ht="12.75">
      <c r="A7" s="38" t="s">
        <v>105</v>
      </c>
      <c r="B7" s="37"/>
      <c r="C7" s="37"/>
      <c r="D7" s="41"/>
    </row>
    <row r="8" spans="1:4" s="47" customFormat="1" ht="12.75">
      <c r="A8" s="38" t="s">
        <v>160</v>
      </c>
      <c r="B8" s="37"/>
      <c r="C8" s="37"/>
      <c r="D8" s="42">
        <f>C9</f>
        <v>54</v>
      </c>
    </row>
    <row r="9" spans="1:4" ht="12.75">
      <c r="A9" s="72" t="s">
        <v>157</v>
      </c>
      <c r="B9" s="73"/>
      <c r="C9" s="73">
        <v>54</v>
      </c>
      <c r="D9" s="81"/>
    </row>
    <row r="10" spans="1:4" s="47" customFormat="1" ht="12.75">
      <c r="A10" s="38" t="s">
        <v>159</v>
      </c>
      <c r="B10" s="37"/>
      <c r="C10" s="37"/>
      <c r="D10" s="41">
        <f>656.22+193.05</f>
        <v>849.27</v>
      </c>
    </row>
    <row r="11" spans="1:4" ht="12.75">
      <c r="A11" s="72" t="s">
        <v>158</v>
      </c>
      <c r="B11" s="73">
        <v>656.22</v>
      </c>
      <c r="C11" s="73">
        <f>0.37+0.37+4.38+3.71+0.37</f>
        <v>9.2</v>
      </c>
      <c r="D11" s="81"/>
    </row>
    <row r="12" spans="1:4" s="47" customFormat="1" ht="12.75">
      <c r="A12" s="96" t="s">
        <v>122</v>
      </c>
      <c r="B12" s="95"/>
      <c r="C12" s="95"/>
      <c r="D12" s="95"/>
    </row>
    <row r="13" spans="1:4" ht="12.75">
      <c r="A13" s="72" t="s">
        <v>204</v>
      </c>
      <c r="B13" s="73"/>
      <c r="C13" s="73">
        <v>174</v>
      </c>
      <c r="D13" s="81"/>
    </row>
    <row r="14" spans="1:4" ht="12.75">
      <c r="A14" s="72" t="s">
        <v>206</v>
      </c>
      <c r="B14" s="73"/>
      <c r="C14" s="73">
        <f>193.05+475.64</f>
        <v>668.69</v>
      </c>
      <c r="D14" s="81"/>
    </row>
    <row r="15" spans="2:4" ht="12.75">
      <c r="B15" s="51"/>
      <c r="C15" s="51"/>
      <c r="D15" s="51"/>
    </row>
    <row r="16" spans="1:106" s="59" customFormat="1" ht="12.75">
      <c r="A16" s="62" t="s">
        <v>162</v>
      </c>
      <c r="B16" s="60">
        <f>SUM(B6:B15)</f>
        <v>10646.22</v>
      </c>
      <c r="C16" s="60">
        <f>SUM(C5:C15)</f>
        <v>16155.890000000001</v>
      </c>
      <c r="D16" s="60">
        <f>SUM(D5:D15)</f>
        <v>31403.27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ht="12.75"/>
    <row r="18" spans="1:7" s="45" customFormat="1" ht="12.75">
      <c r="A18" s="63" t="s">
        <v>89</v>
      </c>
      <c r="B18" s="86"/>
      <c r="C18" s="64"/>
      <c r="D18" s="64"/>
      <c r="E18" s="64"/>
      <c r="F18" s="64"/>
      <c r="G18" s="64"/>
    </row>
    <row r="19" spans="1:7" s="45" customFormat="1" ht="12.75">
      <c r="A19" s="65" t="s">
        <v>90</v>
      </c>
      <c r="B19" s="42">
        <f>SUM(B20:B37)</f>
        <v>5877.549999999999</v>
      </c>
      <c r="C19" s="41"/>
      <c r="D19" s="41">
        <f>SUM(D20:D37)</f>
        <v>7095.67</v>
      </c>
      <c r="E19" s="41">
        <f>SUM(E20:E37)</f>
        <v>5861.58</v>
      </c>
      <c r="F19" s="41">
        <f>SUM(F20:F37)</f>
        <v>0</v>
      </c>
      <c r="G19" s="41">
        <f>D19-E19-F19</f>
        <v>1234.0900000000001</v>
      </c>
    </row>
    <row r="20" spans="1:7" ht="12.75">
      <c r="A20" s="66" t="s">
        <v>91</v>
      </c>
      <c r="B20" s="74">
        <f>Sheet2!B3</f>
        <v>3046.5200000000004</v>
      </c>
      <c r="C20" s="75"/>
      <c r="D20" s="76">
        <f>(14*9*9.161)+(43*8*9.161)</f>
        <v>4305.67</v>
      </c>
      <c r="E20" s="43">
        <f>570.88+280.17+455.61+493.32+413.01+493.32+288.57</f>
        <v>2994.88</v>
      </c>
      <c r="F20" s="68">
        <v>0</v>
      </c>
      <c r="G20" s="68">
        <f aca="true" t="shared" si="0" ref="G20:G86">D20-E20-F20</f>
        <v>1310.79</v>
      </c>
    </row>
    <row r="21" spans="1:7" ht="12.75">
      <c r="A21" s="66" t="s">
        <v>203</v>
      </c>
      <c r="B21" s="74">
        <v>0</v>
      </c>
      <c r="C21" s="75"/>
      <c r="D21" s="76">
        <v>0</v>
      </c>
      <c r="E21" s="43">
        <v>15</v>
      </c>
      <c r="F21" s="68">
        <v>0</v>
      </c>
      <c r="G21" s="68"/>
    </row>
    <row r="22" spans="1:7" ht="12.75">
      <c r="A22" s="66" t="s">
        <v>92</v>
      </c>
      <c r="B22" s="74">
        <f>Sheet2!B4</f>
        <v>0</v>
      </c>
      <c r="C22" s="75"/>
      <c r="D22" s="76">
        <v>0</v>
      </c>
      <c r="E22" s="43">
        <v>0</v>
      </c>
      <c r="F22" s="68">
        <v>0</v>
      </c>
      <c r="G22" s="68">
        <f t="shared" si="0"/>
        <v>0</v>
      </c>
    </row>
    <row r="23" spans="1:7" ht="12.75">
      <c r="A23" s="66" t="s">
        <v>93</v>
      </c>
      <c r="B23" s="74">
        <f>Sheet2!B5</f>
        <v>0</v>
      </c>
      <c r="C23" s="75"/>
      <c r="D23" s="76">
        <v>0</v>
      </c>
      <c r="E23" s="43">
        <v>0</v>
      </c>
      <c r="F23" s="68">
        <v>0</v>
      </c>
      <c r="G23" s="68">
        <f t="shared" si="0"/>
        <v>0</v>
      </c>
    </row>
    <row r="24" spans="1:7" ht="12.75">
      <c r="A24" s="66" t="s">
        <v>94</v>
      </c>
      <c r="B24" s="74">
        <f>Sheet2!B6</f>
        <v>0</v>
      </c>
      <c r="C24" s="75"/>
      <c r="D24" s="76">
        <v>100</v>
      </c>
      <c r="E24" s="43">
        <v>0</v>
      </c>
      <c r="F24" s="68">
        <v>0</v>
      </c>
      <c r="G24" s="68">
        <f t="shared" si="0"/>
        <v>100</v>
      </c>
    </row>
    <row r="25" spans="1:7" ht="12.75">
      <c r="A25" s="66" t="s">
        <v>189</v>
      </c>
      <c r="B25" s="74">
        <v>0</v>
      </c>
      <c r="C25" s="75"/>
      <c r="D25" s="76">
        <f>30*10</f>
        <v>300</v>
      </c>
      <c r="E25" s="43">
        <f>30*8</f>
        <v>240</v>
      </c>
      <c r="F25" s="68">
        <v>0</v>
      </c>
      <c r="G25" s="68">
        <f t="shared" si="0"/>
        <v>60</v>
      </c>
    </row>
    <row r="26" spans="1:7" ht="12.75">
      <c r="A26" s="66" t="s">
        <v>95</v>
      </c>
      <c r="B26" s="74">
        <f>Sheet2!B7</f>
        <v>0</v>
      </c>
      <c r="C26" s="75"/>
      <c r="D26" s="76">
        <v>100</v>
      </c>
      <c r="E26" s="43">
        <v>43.91</v>
      </c>
      <c r="F26" s="68">
        <v>0</v>
      </c>
      <c r="G26" s="68">
        <f t="shared" si="0"/>
        <v>56.09</v>
      </c>
    </row>
    <row r="27" spans="1:7" ht="12.75">
      <c r="A27" s="66" t="s">
        <v>96</v>
      </c>
      <c r="B27" s="74">
        <f>Sheet2!B8</f>
        <v>0</v>
      </c>
      <c r="C27" s="75"/>
      <c r="D27" s="76">
        <v>20</v>
      </c>
      <c r="E27" s="43">
        <v>0</v>
      </c>
      <c r="F27" s="68">
        <v>0</v>
      </c>
      <c r="G27" s="68">
        <f t="shared" si="0"/>
        <v>20</v>
      </c>
    </row>
    <row r="28" spans="1:7" ht="12.75">
      <c r="A28" s="66" t="s">
        <v>97</v>
      </c>
      <c r="B28" s="74">
        <f>Sheet2!B9</f>
        <v>0</v>
      </c>
      <c r="C28" s="75"/>
      <c r="D28" s="76">
        <v>20</v>
      </c>
      <c r="E28" s="43">
        <f>54.23+6.87</f>
        <v>61.099999999999994</v>
      </c>
      <c r="F28" s="68">
        <v>0</v>
      </c>
      <c r="G28" s="68">
        <f t="shared" si="0"/>
        <v>-41.099999999999994</v>
      </c>
    </row>
    <row r="29" spans="1:7" ht="12.75">
      <c r="A29" s="66" t="s">
        <v>98</v>
      </c>
      <c r="B29" s="74">
        <f>Sheet2!B10</f>
        <v>51.97</v>
      </c>
      <c r="C29" s="75"/>
      <c r="D29" s="76">
        <v>900</v>
      </c>
      <c r="E29" s="43">
        <f>(792.98+55.6+298.01+40+299+71.34+25)</f>
        <v>1581.93</v>
      </c>
      <c r="F29" s="68">
        <v>0</v>
      </c>
      <c r="G29" s="68">
        <f t="shared" si="0"/>
        <v>-681.9300000000001</v>
      </c>
    </row>
    <row r="30" spans="1:13" ht="12.75">
      <c r="A30" s="66" t="s">
        <v>99</v>
      </c>
      <c r="B30" s="74">
        <f>Sheet2!B11</f>
        <v>1903.5</v>
      </c>
      <c r="C30" s="75"/>
      <c r="D30" s="76">
        <v>250</v>
      </c>
      <c r="E30" s="43">
        <v>0</v>
      </c>
      <c r="F30" s="68">
        <v>0</v>
      </c>
      <c r="G30" s="68">
        <f t="shared" si="0"/>
        <v>250</v>
      </c>
      <c r="H30" s="48"/>
      <c r="M30" s="48"/>
    </row>
    <row r="31" spans="1:7" ht="12.75">
      <c r="A31" s="66" t="s">
        <v>100</v>
      </c>
      <c r="B31" s="74">
        <f>Sheet2!B12</f>
        <v>0</v>
      </c>
      <c r="C31" s="75"/>
      <c r="D31" s="76">
        <v>0</v>
      </c>
      <c r="E31" s="43">
        <v>0</v>
      </c>
      <c r="F31" s="68">
        <v>0</v>
      </c>
      <c r="G31" s="68">
        <f t="shared" si="0"/>
        <v>0</v>
      </c>
    </row>
    <row r="32" spans="1:7" ht="12.75">
      <c r="A32" s="66" t="s">
        <v>101</v>
      </c>
      <c r="B32" s="74">
        <f>Sheet2!B13</f>
        <v>0</v>
      </c>
      <c r="C32" s="75"/>
      <c r="D32" s="76">
        <v>40</v>
      </c>
      <c r="E32" s="43">
        <f>5.85+5.25+1.35+16.45+2.35+12.83+3.45</f>
        <v>47.53</v>
      </c>
      <c r="F32" s="68">
        <v>0</v>
      </c>
      <c r="G32" s="68">
        <f t="shared" si="0"/>
        <v>-7.530000000000001</v>
      </c>
    </row>
    <row r="33" spans="1:7" ht="12.75">
      <c r="A33" s="66" t="s">
        <v>102</v>
      </c>
      <c r="B33" s="74">
        <f>Sheet2!B14</f>
        <v>0</v>
      </c>
      <c r="C33" s="75"/>
      <c r="D33" s="76">
        <v>50</v>
      </c>
      <c r="E33" s="43">
        <v>0</v>
      </c>
      <c r="F33" s="68">
        <v>0</v>
      </c>
      <c r="G33" s="68">
        <f t="shared" si="0"/>
        <v>50</v>
      </c>
    </row>
    <row r="34" spans="1:7" ht="12.75">
      <c r="A34" s="66" t="s">
        <v>103</v>
      </c>
      <c r="B34" s="74">
        <f>Sheet2!B15</f>
        <v>0</v>
      </c>
      <c r="C34" s="75"/>
      <c r="D34" s="76">
        <v>100</v>
      </c>
      <c r="E34" s="43">
        <v>0</v>
      </c>
      <c r="F34" s="68">
        <v>0</v>
      </c>
      <c r="G34" s="68">
        <f t="shared" si="0"/>
        <v>100</v>
      </c>
    </row>
    <row r="35" spans="1:17" ht="12.75">
      <c r="A35" s="66" t="s">
        <v>104</v>
      </c>
      <c r="B35" s="74">
        <f>Sheet2!B16</f>
        <v>386.48</v>
      </c>
      <c r="C35" s="75"/>
      <c r="D35" s="76">
        <v>400</v>
      </c>
      <c r="E35" s="43">
        <f>(266.31)+102</f>
        <v>368.31</v>
      </c>
      <c r="F35" s="68">
        <v>0</v>
      </c>
      <c r="G35" s="68">
        <f t="shared" si="0"/>
        <v>31.689999999999998</v>
      </c>
      <c r="H35" s="49"/>
      <c r="I35" s="50"/>
      <c r="J35" s="50"/>
      <c r="K35" s="49"/>
      <c r="Q35" s="48"/>
    </row>
    <row r="36" spans="1:17" ht="12.75">
      <c r="A36" s="66" t="s">
        <v>193</v>
      </c>
      <c r="B36" s="74">
        <v>35</v>
      </c>
      <c r="C36" s="75"/>
      <c r="D36" s="76">
        <v>0</v>
      </c>
      <c r="E36" s="43"/>
      <c r="F36" s="68"/>
      <c r="G36" s="68"/>
      <c r="H36" s="49"/>
      <c r="I36" s="50"/>
      <c r="J36" s="50"/>
      <c r="K36" s="49"/>
      <c r="Q36" s="48"/>
    </row>
    <row r="37" spans="1:7" ht="12.75">
      <c r="A37" s="66" t="s">
        <v>24</v>
      </c>
      <c r="B37" s="74">
        <f>Sheet2!B17</f>
        <v>454.08</v>
      </c>
      <c r="C37" s="75"/>
      <c r="D37" s="76">
        <v>510</v>
      </c>
      <c r="E37" s="43">
        <v>508.92</v>
      </c>
      <c r="F37" s="68">
        <v>0</v>
      </c>
      <c r="G37" s="68">
        <f t="shared" si="0"/>
        <v>1.079999999999984</v>
      </c>
    </row>
    <row r="38" spans="1:7" s="45" customFormat="1" ht="12.75">
      <c r="A38" s="65" t="s">
        <v>105</v>
      </c>
      <c r="B38" s="42">
        <f>SUM(B39:B47)</f>
        <v>2439.53</v>
      </c>
      <c r="C38" s="41"/>
      <c r="D38" s="41">
        <f>SUM(D39:D47)</f>
        <v>2523</v>
      </c>
      <c r="E38" s="41">
        <f>SUM(E39:E47)</f>
        <v>2732.25</v>
      </c>
      <c r="F38" s="41">
        <f>SUM(F39:F47)</f>
        <v>0</v>
      </c>
      <c r="G38" s="41">
        <f t="shared" si="0"/>
        <v>-209.25</v>
      </c>
    </row>
    <row r="39" spans="1:7" ht="12.75">
      <c r="A39" s="66" t="s">
        <v>106</v>
      </c>
      <c r="B39" s="74">
        <f>Sheet2!B19</f>
        <v>325</v>
      </c>
      <c r="C39" s="75"/>
      <c r="D39" s="76">
        <v>325</v>
      </c>
      <c r="E39" s="43">
        <f>(105+80+90+90+90+90)</f>
        <v>545</v>
      </c>
      <c r="F39" s="68">
        <v>0</v>
      </c>
      <c r="G39" s="68">
        <f t="shared" si="0"/>
        <v>-220</v>
      </c>
    </row>
    <row r="40" spans="1:7" ht="12.75">
      <c r="A40" s="66" t="s">
        <v>107</v>
      </c>
      <c r="B40" s="74">
        <f>Sheet2!B20</f>
        <v>130</v>
      </c>
      <c r="C40" s="75"/>
      <c r="D40" s="76">
        <v>130</v>
      </c>
      <c r="E40" s="43">
        <f>65+65+65</f>
        <v>195</v>
      </c>
      <c r="F40" s="68">
        <v>0</v>
      </c>
      <c r="G40" s="68">
        <f t="shared" si="0"/>
        <v>-65</v>
      </c>
    </row>
    <row r="41" spans="1:11" ht="12.75">
      <c r="A41" s="66" t="s">
        <v>108</v>
      </c>
      <c r="B41" s="74">
        <f>Sheet2!B21</f>
        <v>285.75</v>
      </c>
      <c r="C41" s="75"/>
      <c r="D41" s="76">
        <v>120</v>
      </c>
      <c r="E41" s="43">
        <v>116</v>
      </c>
      <c r="F41" s="68">
        <v>0</v>
      </c>
      <c r="G41" s="68">
        <f t="shared" si="0"/>
        <v>4</v>
      </c>
      <c r="K41" s="49"/>
    </row>
    <row r="42" spans="1:7" ht="12.75">
      <c r="A42" s="66" t="s">
        <v>130</v>
      </c>
      <c r="B42" s="74">
        <f>Sheet2!B22</f>
        <v>400</v>
      </c>
      <c r="C42" s="75"/>
      <c r="D42" s="76">
        <v>400</v>
      </c>
      <c r="E42" s="43">
        <f>250+250</f>
        <v>500</v>
      </c>
      <c r="F42" s="68">
        <v>0</v>
      </c>
      <c r="G42" s="68">
        <f t="shared" si="0"/>
        <v>-100</v>
      </c>
    </row>
    <row r="43" spans="1:7" ht="12.75">
      <c r="A43" s="66" t="s">
        <v>134</v>
      </c>
      <c r="B43" s="74">
        <f>Sheet2!B23</f>
        <v>579.86</v>
      </c>
      <c r="C43" s="75"/>
      <c r="D43" s="76">
        <v>0</v>
      </c>
      <c r="E43" s="43">
        <v>0</v>
      </c>
      <c r="F43" s="68">
        <v>0</v>
      </c>
      <c r="G43" s="68">
        <f t="shared" si="0"/>
        <v>0</v>
      </c>
    </row>
    <row r="44" spans="1:7" ht="12.75">
      <c r="A44" s="66" t="s">
        <v>109</v>
      </c>
      <c r="B44" s="74">
        <f>Sheet2!B24</f>
        <v>300</v>
      </c>
      <c r="C44" s="75"/>
      <c r="D44" s="76">
        <v>300</v>
      </c>
      <c r="E44" s="43">
        <v>300</v>
      </c>
      <c r="F44" s="68">
        <v>0</v>
      </c>
      <c r="G44" s="68">
        <f t="shared" si="0"/>
        <v>0</v>
      </c>
    </row>
    <row r="45" spans="1:8" ht="12.75">
      <c r="A45" s="66" t="s">
        <v>136</v>
      </c>
      <c r="B45" s="74">
        <f>Sheet2!B25</f>
        <v>346.02</v>
      </c>
      <c r="C45" s="75"/>
      <c r="D45" s="76">
        <v>200</v>
      </c>
      <c r="E45" s="68">
        <v>0</v>
      </c>
      <c r="F45" s="68">
        <v>0</v>
      </c>
      <c r="G45" s="68">
        <f t="shared" si="0"/>
        <v>200</v>
      </c>
      <c r="H45" s="48"/>
    </row>
    <row r="46" spans="1:7" ht="12.75">
      <c r="A46" s="66" t="s">
        <v>110</v>
      </c>
      <c r="B46" s="74">
        <f>Sheet2!B26</f>
        <v>52.9</v>
      </c>
      <c r="C46" s="75"/>
      <c r="D46" s="76">
        <v>1028</v>
      </c>
      <c r="E46" s="43">
        <f>(950+86.25+40)</f>
        <v>1076.25</v>
      </c>
      <c r="F46" s="68">
        <v>0</v>
      </c>
      <c r="G46" s="68">
        <f t="shared" si="0"/>
        <v>-48.25</v>
      </c>
    </row>
    <row r="47" spans="1:7" ht="12.75">
      <c r="A47" s="12" t="s">
        <v>129</v>
      </c>
      <c r="B47" s="74">
        <f>Sheet2!B27</f>
        <v>20</v>
      </c>
      <c r="C47" s="75"/>
      <c r="D47" s="76">
        <v>20</v>
      </c>
      <c r="E47" s="43">
        <v>0</v>
      </c>
      <c r="F47" s="68">
        <v>0</v>
      </c>
      <c r="G47" s="68">
        <f t="shared" si="0"/>
        <v>20</v>
      </c>
    </row>
    <row r="48" spans="1:7" ht="12.75">
      <c r="A48" s="12" t="s">
        <v>209</v>
      </c>
      <c r="B48" s="74">
        <v>0</v>
      </c>
      <c r="C48" s="75"/>
      <c r="D48" s="76">
        <v>0</v>
      </c>
      <c r="E48" s="43">
        <v>169</v>
      </c>
      <c r="F48" s="68">
        <v>0</v>
      </c>
      <c r="G48" s="68">
        <f t="shared" si="0"/>
        <v>-169</v>
      </c>
    </row>
    <row r="49" spans="1:7" ht="12.75">
      <c r="A49" s="12" t="s">
        <v>208</v>
      </c>
      <c r="B49" s="74">
        <v>0</v>
      </c>
      <c r="C49" s="75"/>
      <c r="D49" s="76">
        <v>0</v>
      </c>
      <c r="E49" s="43">
        <v>17.63</v>
      </c>
      <c r="F49" s="68">
        <v>0</v>
      </c>
      <c r="G49" s="68">
        <f t="shared" si="0"/>
        <v>-17.63</v>
      </c>
    </row>
    <row r="50" spans="1:7" s="45" customFormat="1" ht="12.75">
      <c r="A50" s="65" t="s">
        <v>111</v>
      </c>
      <c r="B50" s="42">
        <f>SUM(B51:B52)</f>
        <v>471.35</v>
      </c>
      <c r="C50" s="41"/>
      <c r="D50" s="41">
        <f>SUM(D51:D52)</f>
        <v>3377.2</v>
      </c>
      <c r="E50" s="42">
        <f>SUM(E52)</f>
        <v>377.2</v>
      </c>
      <c r="F50" s="41">
        <f>SUM(F51:F52)</f>
        <v>3000</v>
      </c>
      <c r="G50" s="41">
        <f t="shared" si="0"/>
        <v>0</v>
      </c>
    </row>
    <row r="51" spans="1:7" s="45" customFormat="1" ht="12.75">
      <c r="A51" s="66" t="s">
        <v>188</v>
      </c>
      <c r="B51" s="74">
        <v>0</v>
      </c>
      <c r="C51" s="41"/>
      <c r="D51" s="76">
        <v>3000</v>
      </c>
      <c r="E51" s="68">
        <v>0</v>
      </c>
      <c r="F51" s="68">
        <v>3000</v>
      </c>
      <c r="G51" s="68">
        <f t="shared" si="0"/>
        <v>0</v>
      </c>
    </row>
    <row r="52" spans="1:7" ht="12.75">
      <c r="A52" s="66" t="s">
        <v>112</v>
      </c>
      <c r="B52" s="74">
        <f>Sheet2!B29</f>
        <v>471.35</v>
      </c>
      <c r="C52" s="75"/>
      <c r="D52" s="76">
        <v>377.2</v>
      </c>
      <c r="E52" s="43">
        <v>377.2</v>
      </c>
      <c r="F52" s="68">
        <v>0</v>
      </c>
      <c r="G52" s="68">
        <f t="shared" si="0"/>
        <v>0</v>
      </c>
    </row>
    <row r="53" spans="1:7" s="45" customFormat="1" ht="12.75">
      <c r="A53" s="65" t="s">
        <v>113</v>
      </c>
      <c r="B53" s="42">
        <f>SUM(B54:B58)</f>
        <v>870</v>
      </c>
      <c r="C53" s="41"/>
      <c r="D53" s="41">
        <f>SUM(D54:D58)</f>
        <v>950</v>
      </c>
      <c r="E53" s="41">
        <f>SUM(E54:E58)</f>
        <v>1003</v>
      </c>
      <c r="F53" s="41">
        <f>SUM(F54:F58)</f>
        <v>0</v>
      </c>
      <c r="G53" s="41">
        <f t="shared" si="0"/>
        <v>-53</v>
      </c>
    </row>
    <row r="54" spans="1:7" ht="12.75">
      <c r="A54" s="67" t="s">
        <v>114</v>
      </c>
      <c r="B54" s="74">
        <f>Sheet2!B31</f>
        <v>500</v>
      </c>
      <c r="C54" s="75"/>
      <c r="D54" s="76">
        <v>500</v>
      </c>
      <c r="E54" s="43">
        <v>500</v>
      </c>
      <c r="F54" s="68">
        <v>0</v>
      </c>
      <c r="G54" s="68">
        <f t="shared" si="0"/>
        <v>0</v>
      </c>
    </row>
    <row r="55" spans="1:7" ht="12.75">
      <c r="A55" s="67" t="s">
        <v>115</v>
      </c>
      <c r="B55" s="74">
        <f>Sheet2!B32</f>
        <v>370</v>
      </c>
      <c r="C55" s="75"/>
      <c r="D55" s="76">
        <v>0</v>
      </c>
      <c r="E55" s="43">
        <v>0</v>
      </c>
      <c r="F55" s="68">
        <v>0</v>
      </c>
      <c r="G55" s="68">
        <f t="shared" si="0"/>
        <v>0</v>
      </c>
    </row>
    <row r="56" spans="1:7" ht="12.75">
      <c r="A56" s="67" t="s">
        <v>202</v>
      </c>
      <c r="B56" s="74">
        <v>0</v>
      </c>
      <c r="C56" s="75"/>
      <c r="D56" s="76">
        <v>0</v>
      </c>
      <c r="E56" s="43">
        <v>50</v>
      </c>
      <c r="F56" s="68"/>
      <c r="G56" s="68"/>
    </row>
    <row r="57" spans="1:7" ht="12.75">
      <c r="A57" s="67" t="s">
        <v>116</v>
      </c>
      <c r="B57" s="74">
        <f>Sheet2!B33</f>
        <v>0</v>
      </c>
      <c r="C57" s="75"/>
      <c r="D57" s="76">
        <v>450</v>
      </c>
      <c r="E57" s="43">
        <v>453</v>
      </c>
      <c r="F57" s="68">
        <v>0</v>
      </c>
      <c r="G57" s="68">
        <f t="shared" si="0"/>
        <v>-3</v>
      </c>
    </row>
    <row r="58" spans="1:7" ht="12.75">
      <c r="A58" s="67" t="s">
        <v>117</v>
      </c>
      <c r="B58" s="74">
        <f>Sheet2!B34</f>
        <v>0</v>
      </c>
      <c r="C58" s="75"/>
      <c r="D58" s="76">
        <v>0</v>
      </c>
      <c r="E58" s="43">
        <v>0</v>
      </c>
      <c r="F58" s="68">
        <v>0</v>
      </c>
      <c r="G58" s="68">
        <f t="shared" si="0"/>
        <v>0</v>
      </c>
    </row>
    <row r="59" spans="1:7" s="45" customFormat="1" ht="12.75">
      <c r="A59" s="65" t="s">
        <v>118</v>
      </c>
      <c r="B59" s="42">
        <f>SUM(B60:B80)</f>
        <v>7845</v>
      </c>
      <c r="C59" s="41"/>
      <c r="D59" s="41">
        <v>7539</v>
      </c>
      <c r="E59" s="41">
        <f>SUM(E60:E76)</f>
        <v>5987</v>
      </c>
      <c r="F59" s="41">
        <f>SUM(F60:F76)</f>
        <v>0</v>
      </c>
      <c r="G59" s="41">
        <f t="shared" si="0"/>
        <v>1552</v>
      </c>
    </row>
    <row r="60" spans="1:7" ht="12.75">
      <c r="A60" s="13" t="s">
        <v>132</v>
      </c>
      <c r="B60" s="74">
        <f>Sheet2!B36</f>
        <v>100</v>
      </c>
      <c r="C60" s="75"/>
      <c r="D60" s="76">
        <f>B60</f>
        <v>100</v>
      </c>
      <c r="E60" s="43">
        <v>0</v>
      </c>
      <c r="F60" s="68">
        <v>0</v>
      </c>
      <c r="G60" s="68">
        <f t="shared" si="0"/>
        <v>100</v>
      </c>
    </row>
    <row r="61" spans="1:7" ht="12.75">
      <c r="A61" s="13" t="s">
        <v>133</v>
      </c>
      <c r="B61" s="74">
        <f>Sheet2!B37</f>
        <v>250</v>
      </c>
      <c r="C61" s="75"/>
      <c r="D61" s="76">
        <v>0</v>
      </c>
      <c r="E61" s="43">
        <v>0</v>
      </c>
      <c r="F61" s="68">
        <v>0</v>
      </c>
      <c r="G61" s="68">
        <f t="shared" si="0"/>
        <v>0</v>
      </c>
    </row>
    <row r="62" spans="1:7" ht="12.75">
      <c r="A62" s="13" t="s">
        <v>135</v>
      </c>
      <c r="B62" s="74">
        <f>Sheet2!B38</f>
        <v>135</v>
      </c>
      <c r="C62" s="75"/>
      <c r="D62" s="76">
        <v>0</v>
      </c>
      <c r="E62" s="43">
        <v>0</v>
      </c>
      <c r="F62" s="68">
        <v>0</v>
      </c>
      <c r="G62" s="68">
        <f t="shared" si="0"/>
        <v>0</v>
      </c>
    </row>
    <row r="63" spans="1:7" ht="12.75">
      <c r="A63" s="82" t="s">
        <v>58</v>
      </c>
      <c r="B63" s="74">
        <f>Sheet2!B39</f>
        <v>500</v>
      </c>
      <c r="C63" s="37"/>
      <c r="D63" s="76">
        <v>0</v>
      </c>
      <c r="E63" s="43">
        <v>0</v>
      </c>
      <c r="F63" s="68">
        <v>0</v>
      </c>
      <c r="G63" s="68">
        <f t="shared" si="0"/>
        <v>0</v>
      </c>
    </row>
    <row r="64" spans="1:7" ht="12.75">
      <c r="A64" s="82" t="s">
        <v>137</v>
      </c>
      <c r="B64" s="74">
        <f>Sheet2!B40</f>
        <v>250</v>
      </c>
      <c r="C64" s="37"/>
      <c r="D64" s="76">
        <f>B64</f>
        <v>250</v>
      </c>
      <c r="E64" s="43">
        <v>0</v>
      </c>
      <c r="F64" s="68">
        <v>0</v>
      </c>
      <c r="G64" s="68">
        <f t="shared" si="0"/>
        <v>250</v>
      </c>
    </row>
    <row r="65" spans="1:7" ht="12.75">
      <c r="A65" s="82" t="s">
        <v>138</v>
      </c>
      <c r="B65" s="74">
        <f>Sheet2!B41</f>
        <v>100</v>
      </c>
      <c r="C65" s="37"/>
      <c r="D65" s="76">
        <f>B65</f>
        <v>100</v>
      </c>
      <c r="E65" s="43">
        <v>0</v>
      </c>
      <c r="F65" s="68">
        <v>0</v>
      </c>
      <c r="G65" s="68">
        <f t="shared" si="0"/>
        <v>100</v>
      </c>
    </row>
    <row r="66" spans="1:7" ht="12.75">
      <c r="A66" s="82" t="s">
        <v>139</v>
      </c>
      <c r="B66" s="74">
        <f>Sheet2!B42</f>
        <v>500</v>
      </c>
      <c r="C66" s="83">
        <f>SUM(D60:D79)</f>
        <v>7738.900000000001</v>
      </c>
      <c r="D66" s="76">
        <v>0</v>
      </c>
      <c r="E66" s="43">
        <v>0</v>
      </c>
      <c r="F66" s="68">
        <v>0</v>
      </c>
      <c r="G66" s="68">
        <f t="shared" si="0"/>
        <v>0</v>
      </c>
    </row>
    <row r="67" spans="1:7" ht="12.75">
      <c r="A67" s="82" t="s">
        <v>64</v>
      </c>
      <c r="B67" s="74">
        <f>Sheet2!B43</f>
        <v>250</v>
      </c>
      <c r="C67" s="37"/>
      <c r="D67" s="76">
        <f>B67</f>
        <v>250</v>
      </c>
      <c r="E67" s="43">
        <v>0</v>
      </c>
      <c r="F67" s="68">
        <v>0</v>
      </c>
      <c r="G67" s="68">
        <f t="shared" si="0"/>
        <v>250</v>
      </c>
    </row>
    <row r="68" spans="1:7" ht="12.75">
      <c r="A68" s="82" t="s">
        <v>146</v>
      </c>
      <c r="B68" s="74">
        <f>Sheet2!B44</f>
        <v>110</v>
      </c>
      <c r="C68" s="37"/>
      <c r="D68" s="76">
        <f>B68</f>
        <v>110</v>
      </c>
      <c r="E68" s="43">
        <v>112</v>
      </c>
      <c r="F68" s="68">
        <v>0</v>
      </c>
      <c r="G68" s="68">
        <f t="shared" si="0"/>
        <v>-2</v>
      </c>
    </row>
    <row r="69" spans="1:7" ht="12.75">
      <c r="A69" s="82" t="s">
        <v>141</v>
      </c>
      <c r="B69" s="74">
        <f>Sheet2!B45</f>
        <v>300</v>
      </c>
      <c r="C69" s="37"/>
      <c r="D69" s="76">
        <v>0</v>
      </c>
      <c r="E69" s="43">
        <v>100</v>
      </c>
      <c r="F69" s="68">
        <v>0</v>
      </c>
      <c r="G69" s="68">
        <f t="shared" si="0"/>
        <v>-100</v>
      </c>
    </row>
    <row r="70" spans="1:7" ht="12.75">
      <c r="A70" s="82" t="s">
        <v>119</v>
      </c>
      <c r="B70" s="74">
        <f>Sheet2!B46</f>
        <v>5100</v>
      </c>
      <c r="C70" s="37"/>
      <c r="D70" s="76">
        <v>5000</v>
      </c>
      <c r="E70" s="43">
        <f>5000+100</f>
        <v>5100</v>
      </c>
      <c r="F70" s="68">
        <v>0</v>
      </c>
      <c r="G70" s="68">
        <f t="shared" si="0"/>
        <v>-100</v>
      </c>
    </row>
    <row r="71" spans="1:7" ht="12.75">
      <c r="A71" s="82" t="s">
        <v>145</v>
      </c>
      <c r="B71" s="74">
        <f>Sheet2!B47</f>
        <v>100</v>
      </c>
      <c r="C71" s="37"/>
      <c r="D71" s="76">
        <v>0</v>
      </c>
      <c r="E71" s="43">
        <v>100</v>
      </c>
      <c r="F71" s="68">
        <v>0</v>
      </c>
      <c r="G71" s="68">
        <f t="shared" si="0"/>
        <v>-100</v>
      </c>
    </row>
    <row r="72" spans="1:7" ht="12.75">
      <c r="A72" s="82" t="s">
        <v>84</v>
      </c>
      <c r="B72" s="74">
        <f>Sheet2!B48</f>
        <v>100</v>
      </c>
      <c r="C72" s="37"/>
      <c r="D72" s="76">
        <v>0</v>
      </c>
      <c r="E72" s="43">
        <v>100</v>
      </c>
      <c r="F72" s="68">
        <v>0</v>
      </c>
      <c r="G72" s="68">
        <f t="shared" si="0"/>
        <v>-100</v>
      </c>
    </row>
    <row r="73" spans="1:7" ht="12.75">
      <c r="A73" s="82" t="s">
        <v>194</v>
      </c>
      <c r="B73" s="74">
        <v>0</v>
      </c>
      <c r="C73" s="37"/>
      <c r="D73" s="76">
        <v>200</v>
      </c>
      <c r="E73" s="43">
        <v>200</v>
      </c>
      <c r="F73" s="68">
        <v>0</v>
      </c>
      <c r="G73" s="68">
        <f t="shared" si="0"/>
        <v>0</v>
      </c>
    </row>
    <row r="74" spans="1:7" ht="12.75">
      <c r="A74" s="82" t="s">
        <v>201</v>
      </c>
      <c r="B74" s="74">
        <v>0</v>
      </c>
      <c r="C74" s="37"/>
      <c r="D74" s="76">
        <v>0</v>
      </c>
      <c r="E74" s="43">
        <v>75</v>
      </c>
      <c r="F74" s="68">
        <v>0</v>
      </c>
      <c r="G74" s="68">
        <f t="shared" si="0"/>
        <v>-75</v>
      </c>
    </row>
    <row r="75" spans="1:7" ht="12.75">
      <c r="A75" s="82" t="s">
        <v>210</v>
      </c>
      <c r="B75" s="74">
        <v>0</v>
      </c>
      <c r="C75" s="37"/>
      <c r="D75" s="76">
        <v>0</v>
      </c>
      <c r="E75" s="43">
        <v>100</v>
      </c>
      <c r="F75" s="68">
        <v>0</v>
      </c>
      <c r="G75" s="68">
        <f t="shared" si="0"/>
        <v>-100</v>
      </c>
    </row>
    <row r="76" spans="1:7" ht="12.75">
      <c r="A76" s="13" t="s">
        <v>131</v>
      </c>
      <c r="B76" s="74">
        <f>Sheet2!B49</f>
        <v>50</v>
      </c>
      <c r="C76" s="75"/>
      <c r="D76" s="76">
        <v>0</v>
      </c>
      <c r="E76" s="43">
        <v>100</v>
      </c>
      <c r="F76" s="68">
        <v>0</v>
      </c>
      <c r="G76" s="68">
        <f t="shared" si="0"/>
        <v>-100</v>
      </c>
    </row>
    <row r="77" spans="1:7" ht="12.75">
      <c r="A77" s="67" t="s">
        <v>190</v>
      </c>
      <c r="B77" s="74">
        <v>0</v>
      </c>
      <c r="C77" s="75"/>
      <c r="D77" s="76">
        <v>576.3</v>
      </c>
      <c r="E77" s="43">
        <v>0</v>
      </c>
      <c r="F77" s="68">
        <v>0</v>
      </c>
      <c r="G77" s="68">
        <f t="shared" si="0"/>
        <v>576.3</v>
      </c>
    </row>
    <row r="78" spans="1:7" ht="12.75">
      <c r="A78" s="67" t="s">
        <v>191</v>
      </c>
      <c r="B78" s="74">
        <v>0</v>
      </c>
      <c r="C78" s="75"/>
      <c r="D78" s="76">
        <v>576.3</v>
      </c>
      <c r="E78" s="43">
        <v>0</v>
      </c>
      <c r="F78" s="68">
        <v>0</v>
      </c>
      <c r="G78" s="68">
        <f t="shared" si="0"/>
        <v>576.3</v>
      </c>
    </row>
    <row r="79" spans="1:7" ht="12.75">
      <c r="A79" s="67" t="s">
        <v>192</v>
      </c>
      <c r="B79" s="74">
        <v>0</v>
      </c>
      <c r="C79" s="75"/>
      <c r="D79" s="76">
        <v>576.3</v>
      </c>
      <c r="E79" s="43">
        <v>0</v>
      </c>
      <c r="F79" s="68">
        <v>0</v>
      </c>
      <c r="G79" s="68">
        <f t="shared" si="0"/>
        <v>576.3</v>
      </c>
    </row>
    <row r="80" spans="1:7" ht="12.75">
      <c r="A80" s="67" t="s">
        <v>186</v>
      </c>
      <c r="B80" s="74">
        <v>0</v>
      </c>
      <c r="C80" s="75"/>
      <c r="D80" s="76">
        <f>D59-C66</f>
        <v>-199.90000000000055</v>
      </c>
      <c r="E80" s="43">
        <v>0</v>
      </c>
      <c r="F80" s="68">
        <v>0</v>
      </c>
      <c r="G80" s="68">
        <f t="shared" si="0"/>
        <v>-199.90000000000055</v>
      </c>
    </row>
    <row r="81" spans="1:7" s="45" customFormat="1" ht="12.75">
      <c r="A81" s="65" t="s">
        <v>120</v>
      </c>
      <c r="B81" s="42">
        <f>SUM(B82)</f>
        <v>0</v>
      </c>
      <c r="C81" s="41"/>
      <c r="D81" s="41">
        <f>D82</f>
        <v>0</v>
      </c>
      <c r="E81" s="42">
        <f>SUM(E82)</f>
        <v>0</v>
      </c>
      <c r="F81" s="41">
        <f>SUM(F82)</f>
        <v>0</v>
      </c>
      <c r="G81" s="41">
        <f t="shared" si="0"/>
        <v>0</v>
      </c>
    </row>
    <row r="82" spans="1:7" ht="12.75">
      <c r="A82" s="67" t="s">
        <v>121</v>
      </c>
      <c r="B82" s="74">
        <f>Sheet2!B51</f>
        <v>0</v>
      </c>
      <c r="C82" s="75"/>
      <c r="D82" s="76">
        <v>0</v>
      </c>
      <c r="E82" s="43">
        <v>0</v>
      </c>
      <c r="F82" s="68">
        <v>0</v>
      </c>
      <c r="G82" s="68">
        <f t="shared" si="0"/>
        <v>0</v>
      </c>
    </row>
    <row r="83" spans="1:7" s="45" customFormat="1" ht="12.75">
      <c r="A83" s="65" t="s">
        <v>122</v>
      </c>
      <c r="B83" s="42">
        <f>SUM(B84:B85)</f>
        <v>0</v>
      </c>
      <c r="C83" s="41"/>
      <c r="D83" s="41">
        <f>SUM(D84:D85)</f>
        <v>100</v>
      </c>
      <c r="E83" s="42">
        <f>SUM(E84:E85)</f>
        <v>80</v>
      </c>
      <c r="F83" s="41">
        <f>SUM(F84:F85)</f>
        <v>0</v>
      </c>
      <c r="G83" s="41">
        <f t="shared" si="0"/>
        <v>20</v>
      </c>
    </row>
    <row r="84" spans="1:7" ht="12.75">
      <c r="A84" s="67" t="s">
        <v>123</v>
      </c>
      <c r="B84" s="74">
        <f>Sheet2!B53</f>
        <v>0</v>
      </c>
      <c r="C84" s="75"/>
      <c r="D84" s="76">
        <v>100</v>
      </c>
      <c r="E84" s="43">
        <f>80</f>
        <v>80</v>
      </c>
      <c r="F84" s="68">
        <v>0</v>
      </c>
      <c r="G84" s="68">
        <f t="shared" si="0"/>
        <v>20</v>
      </c>
    </row>
    <row r="85" spans="1:7" ht="12.75">
      <c r="A85" s="67" t="s">
        <v>124</v>
      </c>
      <c r="B85" s="74">
        <f>Sheet2!B54</f>
        <v>0</v>
      </c>
      <c r="C85" s="75"/>
      <c r="D85" s="76">
        <v>0</v>
      </c>
      <c r="E85" s="43">
        <v>0</v>
      </c>
      <c r="F85" s="68">
        <v>0</v>
      </c>
      <c r="G85" s="68">
        <f t="shared" si="0"/>
        <v>0</v>
      </c>
    </row>
    <row r="86" spans="1:7" s="45" customFormat="1" ht="12.75">
      <c r="A86" s="65" t="s">
        <v>126</v>
      </c>
      <c r="B86" s="42">
        <f>SUM(B87:B88)</f>
        <v>278.63</v>
      </c>
      <c r="C86" s="41"/>
      <c r="D86" s="41">
        <f>SUM(D87:D88)</f>
        <v>310</v>
      </c>
      <c r="E86" s="42">
        <f>SUM(E87:E88)</f>
        <v>380.88</v>
      </c>
      <c r="F86" s="41">
        <f>SUM(F87:F88)</f>
        <v>0</v>
      </c>
      <c r="G86" s="41">
        <f t="shared" si="0"/>
        <v>-70.88</v>
      </c>
    </row>
    <row r="87" spans="1:7" ht="12.75">
      <c r="A87" s="67" t="s">
        <v>127</v>
      </c>
      <c r="B87" s="74">
        <f>Sheet2!B57</f>
        <v>120</v>
      </c>
      <c r="C87" s="75"/>
      <c r="D87" s="76">
        <v>150</v>
      </c>
      <c r="E87" s="43">
        <v>140</v>
      </c>
      <c r="F87" s="68">
        <v>0</v>
      </c>
      <c r="G87" s="68">
        <f>D87-E87-F87</f>
        <v>10</v>
      </c>
    </row>
    <row r="88" spans="1:7" ht="12.75">
      <c r="A88" s="67" t="s">
        <v>128</v>
      </c>
      <c r="B88" s="74">
        <f>Sheet2!B58</f>
        <v>158.63</v>
      </c>
      <c r="C88" s="75"/>
      <c r="D88" s="76">
        <v>160</v>
      </c>
      <c r="E88" s="43">
        <v>240.88</v>
      </c>
      <c r="F88" s="68">
        <v>0</v>
      </c>
      <c r="G88" s="68">
        <f>D88-E88-F88</f>
        <v>-80.88</v>
      </c>
    </row>
    <row r="89" spans="2:7" ht="12.75">
      <c r="B89" s="51"/>
      <c r="C89" s="51"/>
      <c r="D89" s="51"/>
      <c r="E89" s="51"/>
      <c r="F89" s="51"/>
      <c r="G89" s="51"/>
    </row>
    <row r="90" spans="2:7" ht="12.75">
      <c r="B90" s="51"/>
      <c r="C90" s="51"/>
      <c r="D90" s="51"/>
      <c r="E90" s="51"/>
      <c r="F90" s="51"/>
      <c r="G90" s="51"/>
    </row>
    <row r="91" spans="1:7" ht="12.75">
      <c r="A91" s="62" t="s">
        <v>182</v>
      </c>
      <c r="B91" s="60">
        <f>B86+B83+B81+B59+B53+B50+B38+B19</f>
        <v>17782.06</v>
      </c>
      <c r="C91" s="42"/>
      <c r="D91" s="60">
        <f>D86+D83+D81+D59+D53+D50+D38+D19</f>
        <v>21894.870000000003</v>
      </c>
      <c r="E91" s="60">
        <f>E86+E83+E81+E59+E53+E50+E38+E19</f>
        <v>16421.91</v>
      </c>
      <c r="F91" s="60">
        <f>F86+F83+F81+F59+F53+F50+F38+F19</f>
        <v>3000</v>
      </c>
      <c r="G91" s="60">
        <f>G86+G83+G81+G59+G53+G50+G38+G19</f>
        <v>2472.96</v>
      </c>
    </row>
    <row r="92" spans="2:7" ht="12.75">
      <c r="B92" s="51"/>
      <c r="C92" s="51"/>
      <c r="D92" s="51"/>
      <c r="E92" s="51"/>
      <c r="F92" s="51"/>
      <c r="G92" s="51"/>
    </row>
    <row r="93" spans="1:7" ht="12.75">
      <c r="A93" s="69" t="s">
        <v>195</v>
      </c>
      <c r="B93" s="77">
        <f>B16-B91</f>
        <v>-7135.840000000002</v>
      </c>
      <c r="C93" s="42"/>
      <c r="D93" s="77">
        <f>D16-D91</f>
        <v>9508.399999999998</v>
      </c>
      <c r="E93" s="78"/>
      <c r="F93" s="78"/>
      <c r="G93" s="78"/>
    </row>
    <row r="94" spans="2:7" ht="12.75">
      <c r="B94" s="51"/>
      <c r="C94" s="79"/>
      <c r="D94" s="51"/>
      <c r="E94" s="51"/>
      <c r="F94" s="51"/>
      <c r="G94" s="51"/>
    </row>
    <row r="95" spans="1:7" ht="12.75">
      <c r="A95" s="87" t="s">
        <v>196</v>
      </c>
      <c r="B95" s="51"/>
      <c r="C95" s="79"/>
      <c r="D95" s="88">
        <f>C16-(E91+F91)</f>
        <v>-3266.0199999999986</v>
      </c>
      <c r="E95" s="51"/>
      <c r="F95" s="51"/>
      <c r="G95" s="51"/>
    </row>
    <row r="96" spans="1:7" ht="12.75">
      <c r="A96" s="61"/>
      <c r="B96" s="79"/>
      <c r="C96" s="79"/>
      <c r="D96" s="89"/>
      <c r="E96" s="51"/>
      <c r="F96" s="51"/>
      <c r="G96" s="51"/>
    </row>
    <row r="97" spans="1:7" ht="14.25">
      <c r="A97" s="92" t="s">
        <v>197</v>
      </c>
      <c r="D97" s="93">
        <v>34032.78</v>
      </c>
      <c r="E97" s="79"/>
      <c r="F97" s="51"/>
      <c r="G97" s="51"/>
    </row>
    <row r="98" spans="1:6" ht="14.25">
      <c r="A98" s="92" t="s">
        <v>199</v>
      </c>
      <c r="D98" s="94">
        <f>C16</f>
        <v>16155.890000000001</v>
      </c>
      <c r="E98" s="79"/>
      <c r="F98" s="7"/>
    </row>
    <row r="99" spans="1:7" ht="15">
      <c r="A99" s="92" t="s">
        <v>200</v>
      </c>
      <c r="D99" s="94">
        <f>E91+F91</f>
        <v>19421.91</v>
      </c>
      <c r="E99" s="79"/>
      <c r="G99" s="91"/>
    </row>
    <row r="100" spans="1:7" ht="15">
      <c r="A100" s="92" t="s">
        <v>198</v>
      </c>
      <c r="D100" s="94">
        <f>D97+D98-D99</f>
        <v>30766.76</v>
      </c>
      <c r="E100" s="79"/>
      <c r="F100" s="100"/>
      <c r="G100" s="91"/>
    </row>
    <row r="101" spans="2:7" ht="15">
      <c r="B101" s="51"/>
      <c r="C101" s="79"/>
      <c r="D101" s="51"/>
      <c r="E101" s="51"/>
      <c r="G101" s="91"/>
    </row>
    <row r="102" spans="1:7" ht="15">
      <c r="A102" s="70" t="s">
        <v>183</v>
      </c>
      <c r="B102" s="71">
        <v>2173.19</v>
      </c>
      <c r="C102" s="37"/>
      <c r="D102" s="71"/>
      <c r="E102" s="51"/>
      <c r="F102" s="90"/>
      <c r="G102" s="91"/>
    </row>
    <row r="103" spans="1:7" ht="12.75">
      <c r="A103" s="70" t="s">
        <v>179</v>
      </c>
      <c r="B103" s="71">
        <v>39390.76</v>
      </c>
      <c r="C103" s="37"/>
      <c r="D103" s="71"/>
      <c r="E103" s="51"/>
      <c r="F103" s="51"/>
      <c r="G103" s="51"/>
    </row>
    <row r="104" spans="1:7" ht="12.75">
      <c r="A104" s="70" t="s">
        <v>205</v>
      </c>
      <c r="B104" s="71">
        <f>B103+B102-7531.3+193.05</f>
        <v>34225.700000000004</v>
      </c>
      <c r="C104" s="37"/>
      <c r="D104" s="71"/>
      <c r="E104" s="51"/>
      <c r="F104" s="51"/>
      <c r="G104" s="51"/>
    </row>
    <row r="105" spans="1:7" ht="15">
      <c r="A105" s="70" t="s">
        <v>184</v>
      </c>
      <c r="B105" s="71"/>
      <c r="C105" s="37"/>
      <c r="D105" s="71">
        <v>10000</v>
      </c>
      <c r="E105" s="51"/>
      <c r="G105" s="91"/>
    </row>
    <row r="106" spans="1:7" ht="12.75">
      <c r="A106" s="97"/>
      <c r="B106" s="98"/>
      <c r="C106" s="95"/>
      <c r="D106" s="99"/>
      <c r="E106" s="51"/>
      <c r="F106" s="51"/>
      <c r="G106" s="51"/>
    </row>
    <row r="107" spans="2:7" s="47" customFormat="1" ht="12.75">
      <c r="B107" s="79"/>
      <c r="C107" s="79"/>
      <c r="D107" s="79"/>
      <c r="E107" s="79"/>
      <c r="F107" s="79"/>
      <c r="G107" s="79"/>
    </row>
    <row r="108" spans="1:7" s="45" customFormat="1" ht="12.75">
      <c r="A108" s="70" t="s">
        <v>185</v>
      </c>
      <c r="B108" s="71">
        <f>B104</f>
        <v>34225.700000000004</v>
      </c>
      <c r="C108" s="42"/>
      <c r="D108" s="71">
        <f>B104+D98-D99</f>
        <v>30959.680000000004</v>
      </c>
      <c r="E108" s="78"/>
      <c r="F108" s="78"/>
      <c r="G108" s="78"/>
    </row>
    <row r="109" spans="2:7" ht="12.75">
      <c r="B109" s="51"/>
      <c r="C109" s="51"/>
      <c r="D109" s="51"/>
      <c r="E109" s="51"/>
      <c r="F109" s="51"/>
      <c r="G109" s="51"/>
    </row>
    <row r="112" spans="1:2" ht="12.75">
      <c r="A112" s="84" t="s">
        <v>187</v>
      </c>
      <c r="B112" s="85">
        <v>15000</v>
      </c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25">
      <selection activeCell="F53" sqref="F5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8.57421875" style="0" customWidth="1"/>
    <col min="5" max="5" width="16.7109375" style="0" customWidth="1"/>
    <col min="6" max="6" width="8.7109375" style="0" customWidth="1"/>
    <col min="7" max="7" width="10.421875" style="0" customWidth="1"/>
    <col min="8" max="8" width="9.00390625" style="0" customWidth="1"/>
    <col min="9" max="9" width="9.57421875" style="0" customWidth="1"/>
    <col min="10" max="10" width="8.7109375" style="0" customWidth="1"/>
  </cols>
  <sheetData>
    <row r="1" spans="2:4" ht="15.75">
      <c r="B1" s="6" t="s">
        <v>0</v>
      </c>
      <c r="C1" s="6"/>
      <c r="D1" s="6"/>
    </row>
    <row r="4" spans="2:11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6" spans="2:11" ht="12.75">
      <c r="B6" s="3">
        <v>39554</v>
      </c>
      <c r="C6" t="s">
        <v>11</v>
      </c>
      <c r="D6">
        <v>862</v>
      </c>
      <c r="E6" t="s">
        <v>12</v>
      </c>
      <c r="I6" s="4">
        <v>300</v>
      </c>
      <c r="J6" s="4"/>
      <c r="K6" s="5">
        <v>300</v>
      </c>
    </row>
    <row r="7" spans="2:12" ht="12.75">
      <c r="B7" s="3">
        <v>39554</v>
      </c>
      <c r="C7" t="s">
        <v>13</v>
      </c>
      <c r="D7">
        <v>863</v>
      </c>
      <c r="E7" t="s">
        <v>14</v>
      </c>
      <c r="F7" s="5">
        <v>20</v>
      </c>
      <c r="K7" s="5">
        <f>SUM(F7:J7)</f>
        <v>20</v>
      </c>
      <c r="L7" s="5"/>
    </row>
    <row r="8" spans="2:11" ht="12.75">
      <c r="B8" s="3">
        <v>39554</v>
      </c>
      <c r="C8" t="s">
        <v>15</v>
      </c>
      <c r="D8">
        <v>864</v>
      </c>
      <c r="E8" t="s">
        <v>16</v>
      </c>
      <c r="F8">
        <v>305.57</v>
      </c>
      <c r="K8">
        <f>SUM(F8:J8)</f>
        <v>305.57</v>
      </c>
    </row>
    <row r="9" spans="2:11" ht="12.75">
      <c r="B9" s="3">
        <v>39576</v>
      </c>
      <c r="C9" t="s">
        <v>17</v>
      </c>
      <c r="D9">
        <v>865</v>
      </c>
      <c r="E9" t="s">
        <v>18</v>
      </c>
      <c r="G9" s="5">
        <v>141</v>
      </c>
      <c r="J9" s="5">
        <v>21</v>
      </c>
      <c r="K9" s="5">
        <f>SUM(G9:J9)</f>
        <v>162</v>
      </c>
    </row>
    <row r="10" spans="2:11" ht="12.75">
      <c r="B10" s="3">
        <v>39576</v>
      </c>
      <c r="C10" t="s">
        <v>19</v>
      </c>
      <c r="D10">
        <v>866</v>
      </c>
      <c r="E10" t="s">
        <v>20</v>
      </c>
      <c r="G10" s="5">
        <v>370</v>
      </c>
      <c r="K10" s="5">
        <v>370</v>
      </c>
    </row>
    <row r="11" spans="2:13" ht="12.75">
      <c r="B11" s="3">
        <v>39592</v>
      </c>
      <c r="C11" t="s">
        <v>21</v>
      </c>
      <c r="D11">
        <v>867</v>
      </c>
      <c r="E11" t="s">
        <v>22</v>
      </c>
      <c r="F11" s="5">
        <v>42</v>
      </c>
      <c r="K11" s="5">
        <v>42</v>
      </c>
      <c r="M11" s="5"/>
    </row>
    <row r="12" spans="2:11" ht="12.75">
      <c r="B12" s="3">
        <v>39595</v>
      </c>
      <c r="C12" t="s">
        <v>23</v>
      </c>
      <c r="D12">
        <v>868</v>
      </c>
      <c r="E12" t="s">
        <v>24</v>
      </c>
      <c r="F12">
        <v>454.08</v>
      </c>
      <c r="K12">
        <f>SUM(F12:J12)</f>
        <v>454.08</v>
      </c>
    </row>
    <row r="13" spans="2:14" ht="12.75">
      <c r="B13" s="3">
        <v>39595</v>
      </c>
      <c r="C13" t="s">
        <v>25</v>
      </c>
      <c r="D13">
        <v>869</v>
      </c>
      <c r="E13" t="s">
        <v>26</v>
      </c>
      <c r="F13">
        <v>224.24</v>
      </c>
      <c r="J13">
        <v>39.24</v>
      </c>
      <c r="K13">
        <v>263.48</v>
      </c>
      <c r="M13" s="5"/>
      <c r="N13" t="s">
        <v>88</v>
      </c>
    </row>
    <row r="14" spans="2:13" ht="12.75">
      <c r="B14" s="3">
        <v>39595</v>
      </c>
      <c r="C14" t="s">
        <v>27</v>
      </c>
      <c r="D14">
        <v>870</v>
      </c>
      <c r="E14" t="s">
        <v>26</v>
      </c>
      <c r="F14" s="5">
        <v>20</v>
      </c>
      <c r="K14" s="5">
        <v>20</v>
      </c>
      <c r="M14" s="5"/>
    </row>
    <row r="15" spans="2:11" ht="12.75">
      <c r="B15" s="3">
        <v>39595</v>
      </c>
      <c r="C15" t="s">
        <v>17</v>
      </c>
      <c r="D15">
        <v>871</v>
      </c>
      <c r="E15" t="s">
        <v>28</v>
      </c>
      <c r="F15" s="5">
        <v>1500</v>
      </c>
      <c r="J15" s="5">
        <v>262.5</v>
      </c>
      <c r="K15" s="5">
        <v>1762.5</v>
      </c>
    </row>
    <row r="16" spans="2:11" ht="12.75">
      <c r="B16" s="3">
        <v>39615</v>
      </c>
      <c r="C16" t="s">
        <v>29</v>
      </c>
      <c r="D16">
        <v>872</v>
      </c>
      <c r="E16" t="s">
        <v>38</v>
      </c>
      <c r="I16" s="5">
        <v>50</v>
      </c>
      <c r="K16" s="5">
        <f>SUM(I16:J16)</f>
        <v>50</v>
      </c>
    </row>
    <row r="17" spans="2:11" ht="12.75">
      <c r="B17" s="3">
        <v>39632</v>
      </c>
      <c r="C17" t="s">
        <v>30</v>
      </c>
      <c r="D17">
        <v>873</v>
      </c>
      <c r="E17" t="s">
        <v>31</v>
      </c>
      <c r="G17" s="5">
        <v>200</v>
      </c>
      <c r="K17" s="5">
        <f>SUM(G17:J17)</f>
        <v>200</v>
      </c>
    </row>
    <row r="18" spans="2:11" ht="12.75">
      <c r="B18" s="3">
        <v>39632</v>
      </c>
      <c r="C18" t="s">
        <v>32</v>
      </c>
      <c r="D18">
        <v>874</v>
      </c>
      <c r="E18" t="s">
        <v>33</v>
      </c>
      <c r="G18" s="5">
        <v>100</v>
      </c>
      <c r="K18" s="5">
        <f>SUM(G18:J18)</f>
        <v>100</v>
      </c>
    </row>
    <row r="19" spans="2:11" ht="12.75">
      <c r="B19" s="3">
        <v>39650</v>
      </c>
      <c r="C19" t="s">
        <v>34</v>
      </c>
      <c r="D19">
        <v>875</v>
      </c>
      <c r="E19" t="s">
        <v>36</v>
      </c>
      <c r="G19" s="5">
        <v>65</v>
      </c>
      <c r="K19" s="5">
        <f>SUM(G19:J19)</f>
        <v>65</v>
      </c>
    </row>
    <row r="20" spans="2:11" ht="12.75">
      <c r="B20" s="3">
        <v>39665</v>
      </c>
      <c r="C20" t="s">
        <v>35</v>
      </c>
      <c r="D20">
        <v>876</v>
      </c>
      <c r="E20" t="s">
        <v>37</v>
      </c>
      <c r="I20" s="5">
        <v>100</v>
      </c>
      <c r="K20" s="5">
        <f>SUM(I20:J20)</f>
        <v>100</v>
      </c>
    </row>
    <row r="21" spans="2:11" ht="12.75">
      <c r="B21" s="3">
        <v>39667</v>
      </c>
      <c r="C21" t="s">
        <v>39</v>
      </c>
      <c r="D21">
        <v>877</v>
      </c>
      <c r="E21" t="s">
        <v>40</v>
      </c>
      <c r="F21" s="5">
        <v>120</v>
      </c>
      <c r="K21" s="5">
        <f>SUM(F21:J21)</f>
        <v>120</v>
      </c>
    </row>
    <row r="22" spans="2:11" ht="12.75">
      <c r="B22" s="3">
        <v>39692</v>
      </c>
      <c r="C22" t="s">
        <v>32</v>
      </c>
      <c r="D22">
        <v>878</v>
      </c>
      <c r="E22" t="s">
        <v>33</v>
      </c>
      <c r="G22" s="5">
        <v>135</v>
      </c>
      <c r="K22" s="5">
        <f>SUM(G22:J22)</f>
        <v>135</v>
      </c>
    </row>
    <row r="23" spans="2:11" ht="12.75">
      <c r="B23" s="3">
        <v>39699</v>
      </c>
      <c r="C23" t="s">
        <v>41</v>
      </c>
      <c r="D23">
        <v>879</v>
      </c>
      <c r="E23" t="s">
        <v>42</v>
      </c>
      <c r="G23">
        <v>471.35</v>
      </c>
      <c r="K23" s="5">
        <f>SUM(G23:J23)</f>
        <v>471.35</v>
      </c>
    </row>
    <row r="24" spans="2:11" ht="12.75">
      <c r="B24" s="3">
        <v>39699</v>
      </c>
      <c r="C24" t="s">
        <v>43</v>
      </c>
      <c r="D24">
        <v>880</v>
      </c>
      <c r="E24" t="s">
        <v>36</v>
      </c>
      <c r="G24" s="5">
        <v>65</v>
      </c>
      <c r="K24" s="5">
        <f>SUM(G24:J24)</f>
        <v>65</v>
      </c>
    </row>
    <row r="25" spans="2:11" ht="12.75">
      <c r="B25" s="3">
        <v>39720</v>
      </c>
      <c r="C25" t="s">
        <v>44</v>
      </c>
      <c r="D25">
        <v>881</v>
      </c>
      <c r="E25" t="s">
        <v>45</v>
      </c>
      <c r="I25" s="4">
        <v>250</v>
      </c>
      <c r="K25" s="4">
        <f>SUM(I25:J25)</f>
        <v>250</v>
      </c>
    </row>
    <row r="26" spans="2:11" ht="12.75">
      <c r="B26" s="3">
        <v>39722</v>
      </c>
      <c r="C26" t="s">
        <v>46</v>
      </c>
      <c r="D26">
        <v>882</v>
      </c>
      <c r="E26" t="s">
        <v>47</v>
      </c>
      <c r="G26" s="5">
        <v>493.5</v>
      </c>
      <c r="J26">
        <v>86.36</v>
      </c>
      <c r="K26">
        <f>SUM(G26:J26)</f>
        <v>579.86</v>
      </c>
    </row>
    <row r="27" spans="2:11" ht="12.75">
      <c r="B27" s="3">
        <v>39745</v>
      </c>
      <c r="C27" t="s">
        <v>48</v>
      </c>
      <c r="D27">
        <v>883</v>
      </c>
      <c r="E27" t="s">
        <v>49</v>
      </c>
      <c r="G27" s="5">
        <v>500</v>
      </c>
      <c r="K27" s="5">
        <f>SUM(G27:J27)</f>
        <v>500</v>
      </c>
    </row>
    <row r="28" spans="2:11" ht="12.75">
      <c r="B28" s="3">
        <v>39749</v>
      </c>
      <c r="C28" t="s">
        <v>50</v>
      </c>
      <c r="D28">
        <v>884</v>
      </c>
      <c r="E28" t="s">
        <v>51</v>
      </c>
      <c r="I28" s="5">
        <v>135</v>
      </c>
      <c r="K28" s="5">
        <f>SUM(I28:J28)</f>
        <v>135</v>
      </c>
    </row>
    <row r="29" spans="2:11" ht="12.75">
      <c r="B29" s="3">
        <v>39750</v>
      </c>
      <c r="C29" t="s">
        <v>52</v>
      </c>
      <c r="D29">
        <v>885</v>
      </c>
      <c r="E29" t="s">
        <v>33</v>
      </c>
      <c r="G29" s="5">
        <v>90</v>
      </c>
      <c r="K29" s="5">
        <f>SUM(G29:J29)</f>
        <v>90</v>
      </c>
    </row>
    <row r="30" spans="2:11" ht="12.75">
      <c r="B30" s="3">
        <v>36828</v>
      </c>
      <c r="C30" t="s">
        <v>58</v>
      </c>
      <c r="D30">
        <v>886</v>
      </c>
      <c r="E30" t="s">
        <v>53</v>
      </c>
      <c r="I30" s="5">
        <v>500</v>
      </c>
      <c r="K30" s="5">
        <f>SUM(I30:J30)</f>
        <v>500</v>
      </c>
    </row>
    <row r="31" spans="2:13" ht="12.75">
      <c r="B31" s="3">
        <v>39750</v>
      </c>
      <c r="C31" t="s">
        <v>54</v>
      </c>
      <c r="D31">
        <v>887</v>
      </c>
      <c r="E31" t="s">
        <v>55</v>
      </c>
      <c r="F31" s="5">
        <v>135</v>
      </c>
      <c r="J31">
        <v>23.63</v>
      </c>
      <c r="K31">
        <f>SUM(F31:J31)</f>
        <v>158.63</v>
      </c>
      <c r="M31" t="s">
        <v>88</v>
      </c>
    </row>
    <row r="32" spans="2:11" ht="12.75">
      <c r="B32" s="3">
        <v>39750</v>
      </c>
      <c r="C32" t="s">
        <v>56</v>
      </c>
      <c r="D32">
        <v>888</v>
      </c>
      <c r="E32" t="s">
        <v>57</v>
      </c>
      <c r="G32" s="5">
        <v>64.7</v>
      </c>
      <c r="J32">
        <v>11.32</v>
      </c>
      <c r="K32">
        <v>76.02</v>
      </c>
    </row>
    <row r="33" spans="2:11" ht="12.75">
      <c r="B33" s="3">
        <v>39770</v>
      </c>
      <c r="C33" t="s">
        <v>59</v>
      </c>
      <c r="D33">
        <v>889</v>
      </c>
      <c r="E33" t="s">
        <v>53</v>
      </c>
      <c r="I33" s="5">
        <v>250</v>
      </c>
      <c r="K33" s="5">
        <v>250</v>
      </c>
    </row>
    <row r="34" spans="2:11" ht="12.75">
      <c r="B34" s="3">
        <v>39776</v>
      </c>
      <c r="C34" t="s">
        <v>60</v>
      </c>
      <c r="D34">
        <v>890</v>
      </c>
      <c r="E34" t="s">
        <v>53</v>
      </c>
      <c r="I34" s="5">
        <v>100</v>
      </c>
      <c r="K34" s="5">
        <v>100</v>
      </c>
    </row>
    <row r="35" spans="2:11" ht="12.75">
      <c r="B35" s="3">
        <v>39779</v>
      </c>
      <c r="C35" t="s">
        <v>30</v>
      </c>
      <c r="D35">
        <v>891</v>
      </c>
      <c r="E35" t="s">
        <v>31</v>
      </c>
      <c r="G35" s="5">
        <v>200</v>
      </c>
      <c r="J35" s="5"/>
      <c r="K35" s="5">
        <v>200</v>
      </c>
    </row>
    <row r="36" spans="2:11" ht="12.75">
      <c r="B36" s="3">
        <v>39779</v>
      </c>
      <c r="C36" t="s">
        <v>63</v>
      </c>
      <c r="D36">
        <v>892</v>
      </c>
      <c r="E36" t="s">
        <v>53</v>
      </c>
      <c r="F36" s="5"/>
      <c r="G36" s="5"/>
      <c r="I36" s="4">
        <v>500</v>
      </c>
      <c r="J36" s="5"/>
      <c r="K36" s="5">
        <v>500</v>
      </c>
    </row>
    <row r="37" spans="2:11" ht="12.75">
      <c r="B37" s="3">
        <v>39804</v>
      </c>
      <c r="C37" t="s">
        <v>64</v>
      </c>
      <c r="D37">
        <v>893</v>
      </c>
      <c r="E37" t="s">
        <v>53</v>
      </c>
      <c r="I37" s="5">
        <v>250</v>
      </c>
      <c r="K37" s="5">
        <v>250</v>
      </c>
    </row>
    <row r="38" spans="2:11" ht="12.75">
      <c r="B38" s="3">
        <v>39801</v>
      </c>
      <c r="C38" t="s">
        <v>65</v>
      </c>
      <c r="D38">
        <v>894</v>
      </c>
      <c r="E38" t="s">
        <v>66</v>
      </c>
      <c r="F38" s="5">
        <v>451.65</v>
      </c>
      <c r="K38" s="5">
        <v>451.65</v>
      </c>
    </row>
    <row r="39" spans="2:11" ht="12.75">
      <c r="B39" s="3">
        <v>39804</v>
      </c>
      <c r="C39" s="14" t="s">
        <v>19</v>
      </c>
      <c r="D39">
        <v>895</v>
      </c>
      <c r="E39" t="s">
        <v>67</v>
      </c>
      <c r="G39" s="5">
        <v>270</v>
      </c>
      <c r="K39" s="5">
        <v>270</v>
      </c>
    </row>
    <row r="40" spans="3:13" ht="12.75">
      <c r="C40" t="s">
        <v>68</v>
      </c>
      <c r="D40">
        <v>896</v>
      </c>
      <c r="E40" t="s">
        <v>69</v>
      </c>
      <c r="K40" s="5">
        <v>0</v>
      </c>
      <c r="M40" t="s">
        <v>88</v>
      </c>
    </row>
    <row r="41" spans="2:11" ht="12.75">
      <c r="B41" s="3">
        <v>39832</v>
      </c>
      <c r="C41" t="s">
        <v>70</v>
      </c>
      <c r="D41">
        <v>897</v>
      </c>
      <c r="E41" t="s">
        <v>71</v>
      </c>
      <c r="G41" s="5">
        <v>21.06</v>
      </c>
      <c r="J41">
        <v>3.69</v>
      </c>
      <c r="K41" s="5">
        <v>24.75</v>
      </c>
    </row>
    <row r="42" spans="2:11" ht="12.75">
      <c r="B42" s="3">
        <v>39842</v>
      </c>
      <c r="C42" t="s">
        <v>72</v>
      </c>
      <c r="D42">
        <v>898</v>
      </c>
      <c r="E42" t="s">
        <v>73</v>
      </c>
      <c r="F42" s="5"/>
      <c r="I42" s="5">
        <v>300</v>
      </c>
      <c r="J42" s="5"/>
      <c r="K42" s="5">
        <v>300</v>
      </c>
    </row>
    <row r="43" spans="2:11" ht="12.75">
      <c r="B43" s="3">
        <v>39847</v>
      </c>
      <c r="C43" t="s">
        <v>74</v>
      </c>
      <c r="D43">
        <v>899</v>
      </c>
      <c r="E43" t="s">
        <v>73</v>
      </c>
      <c r="F43" s="5"/>
      <c r="I43" s="5">
        <v>100</v>
      </c>
      <c r="J43" s="5"/>
      <c r="K43" s="5">
        <v>100</v>
      </c>
    </row>
    <row r="44" spans="2:11" ht="12.75">
      <c r="B44" s="3">
        <v>39847</v>
      </c>
      <c r="C44" t="s">
        <v>61</v>
      </c>
      <c r="D44">
        <v>900</v>
      </c>
      <c r="E44" t="s">
        <v>62</v>
      </c>
      <c r="G44" s="5">
        <v>46</v>
      </c>
      <c r="J44" s="5">
        <v>6.9</v>
      </c>
      <c r="K44" s="5">
        <f>SUM(G44:J44)</f>
        <v>52.9</v>
      </c>
    </row>
    <row r="45" spans="2:11" ht="12.75">
      <c r="B45" s="3">
        <v>39847</v>
      </c>
      <c r="C45" t="s">
        <v>84</v>
      </c>
      <c r="D45">
        <v>901</v>
      </c>
      <c r="E45" t="s">
        <v>53</v>
      </c>
      <c r="F45" s="5"/>
      <c r="I45" s="5">
        <v>100</v>
      </c>
      <c r="J45" s="5"/>
      <c r="K45" s="5">
        <v>100</v>
      </c>
    </row>
    <row r="46" spans="2:11" ht="12.75">
      <c r="B46" s="3">
        <v>39871</v>
      </c>
      <c r="C46" t="s">
        <v>78</v>
      </c>
      <c r="D46">
        <v>902</v>
      </c>
      <c r="E46" t="s">
        <v>79</v>
      </c>
      <c r="F46" s="5">
        <v>29</v>
      </c>
      <c r="I46" s="5"/>
      <c r="J46" s="5"/>
      <c r="K46" s="5">
        <v>29</v>
      </c>
    </row>
    <row r="47" spans="2:11" ht="12.75">
      <c r="B47" s="3">
        <v>39885</v>
      </c>
      <c r="C47" t="s">
        <v>80</v>
      </c>
      <c r="D47">
        <v>903</v>
      </c>
      <c r="E47" t="s">
        <v>53</v>
      </c>
      <c r="F47" s="5"/>
      <c r="I47" s="5">
        <v>100</v>
      </c>
      <c r="J47" s="5"/>
      <c r="K47" s="5">
        <v>100</v>
      </c>
    </row>
    <row r="48" spans="2:11" ht="12.75">
      <c r="B48" s="3">
        <v>39894</v>
      </c>
      <c r="C48" t="s">
        <v>81</v>
      </c>
      <c r="D48">
        <v>904</v>
      </c>
      <c r="E48" t="s">
        <v>53</v>
      </c>
      <c r="F48" s="5"/>
      <c r="I48" s="5">
        <v>110</v>
      </c>
      <c r="J48" s="5"/>
      <c r="K48" s="5">
        <v>110</v>
      </c>
    </row>
    <row r="49" spans="2:11" ht="12.75">
      <c r="B49" s="3">
        <v>39894</v>
      </c>
      <c r="C49" t="s">
        <v>82</v>
      </c>
      <c r="D49">
        <v>905</v>
      </c>
      <c r="E49" t="s">
        <v>79</v>
      </c>
      <c r="F49" s="5">
        <v>32</v>
      </c>
      <c r="H49" s="5"/>
      <c r="I49" s="5"/>
      <c r="J49" s="5"/>
      <c r="K49" s="5">
        <v>32</v>
      </c>
    </row>
    <row r="50" spans="2:11" ht="12.75">
      <c r="B50" s="3">
        <v>39889</v>
      </c>
      <c r="C50" t="s">
        <v>77</v>
      </c>
      <c r="D50">
        <v>906</v>
      </c>
      <c r="E50" t="s">
        <v>83</v>
      </c>
      <c r="F50" s="5"/>
      <c r="G50" s="5">
        <v>161</v>
      </c>
      <c r="J50" s="5"/>
      <c r="K50" s="5">
        <v>161</v>
      </c>
    </row>
    <row r="51" spans="2:11" ht="12.75">
      <c r="B51" s="3">
        <v>39889</v>
      </c>
      <c r="C51" t="s">
        <v>75</v>
      </c>
      <c r="D51">
        <v>907</v>
      </c>
      <c r="E51" t="s">
        <v>76</v>
      </c>
      <c r="G51" s="5">
        <v>100</v>
      </c>
      <c r="I51" s="4"/>
      <c r="K51" s="5">
        <v>100</v>
      </c>
    </row>
    <row r="52" spans="2:11" ht="12.75">
      <c r="B52" s="3">
        <v>39899</v>
      </c>
      <c r="C52" t="s">
        <v>85</v>
      </c>
      <c r="D52">
        <v>908</v>
      </c>
      <c r="E52" t="s">
        <v>66</v>
      </c>
      <c r="F52" s="7">
        <v>2289.3</v>
      </c>
      <c r="K52" s="5">
        <v>2289.3</v>
      </c>
    </row>
    <row r="53" spans="2:11" ht="12.75">
      <c r="B53" s="3">
        <v>39899</v>
      </c>
      <c r="C53" t="s">
        <v>85</v>
      </c>
      <c r="D53">
        <v>909</v>
      </c>
      <c r="E53" t="s">
        <v>86</v>
      </c>
      <c r="F53" s="5">
        <v>51.97</v>
      </c>
      <c r="K53" s="5">
        <v>51.97</v>
      </c>
    </row>
    <row r="54" spans="2:11" ht="12.75">
      <c r="B54" s="3">
        <v>39171</v>
      </c>
      <c r="C54" t="s">
        <v>74</v>
      </c>
      <c r="D54">
        <v>910</v>
      </c>
      <c r="E54" t="s">
        <v>73</v>
      </c>
      <c r="I54" s="7">
        <v>5000</v>
      </c>
      <c r="J54" s="4"/>
      <c r="K54" s="7">
        <v>5000</v>
      </c>
    </row>
    <row r="55" spans="5:13" ht="12.75">
      <c r="E55" s="1" t="s">
        <v>87</v>
      </c>
      <c r="F55" s="1">
        <f>SUM(F6:F54)</f>
        <v>5674.81</v>
      </c>
      <c r="G55" s="1">
        <f>SUM(G6:G54)</f>
        <v>3493.6099999999997</v>
      </c>
      <c r="H55" s="1"/>
      <c r="I55" s="9">
        <f>SUM(I6:I54)</f>
        <v>8145</v>
      </c>
      <c r="J55" s="9">
        <f>SUM(J6:J54)</f>
        <v>454.64</v>
      </c>
      <c r="K55" s="8">
        <f>SUM(K6:K54)</f>
        <v>17768.059999999998</v>
      </c>
      <c r="M55" t="s">
        <v>88</v>
      </c>
    </row>
    <row r="56" ht="12.75">
      <c r="M56" s="8"/>
    </row>
    <row r="58" spans="6:10" ht="12.75">
      <c r="F58" s="1"/>
      <c r="G58" s="8"/>
      <c r="I58" s="9"/>
      <c r="J58" s="9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28125" style="0" customWidth="1"/>
    <col min="2" max="2" width="19.421875" style="0" customWidth="1"/>
    <col min="3" max="3" width="16.57421875" style="0" customWidth="1"/>
    <col min="4" max="4" width="13.421875" style="0" customWidth="1"/>
    <col min="5" max="5" width="13.140625" style="0" customWidth="1"/>
    <col min="8" max="8" width="12.42187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>
        <f>SUM(B3:B17)</f>
        <v>5842.549999999999</v>
      </c>
    </row>
    <row r="3" spans="1:7" ht="12.75">
      <c r="A3" s="12" t="s">
        <v>91</v>
      </c>
      <c r="B3" s="24">
        <f>E3+F3+G3</f>
        <v>3046.5200000000004</v>
      </c>
      <c r="C3" t="s">
        <v>15</v>
      </c>
      <c r="D3" t="s">
        <v>16</v>
      </c>
      <c r="E3" s="44">
        <v>305.57</v>
      </c>
      <c r="F3" s="53">
        <v>451.65</v>
      </c>
      <c r="G3" s="58">
        <v>2289.3</v>
      </c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5" ht="12.75">
      <c r="A10" s="12" t="s">
        <v>98</v>
      </c>
      <c r="B10" s="22">
        <f>E10</f>
        <v>51.97</v>
      </c>
      <c r="E10" s="44">
        <v>51.97</v>
      </c>
    </row>
    <row r="11" spans="1:13" ht="12.75">
      <c r="A11" s="12" t="s">
        <v>99</v>
      </c>
      <c r="B11" s="24">
        <f>E11+H11</f>
        <v>1903.5</v>
      </c>
      <c r="C11" t="s">
        <v>17</v>
      </c>
      <c r="D11" t="s">
        <v>18</v>
      </c>
      <c r="E11" s="53">
        <v>141</v>
      </c>
      <c r="F11" t="s">
        <v>17</v>
      </c>
      <c r="G11" t="s">
        <v>28</v>
      </c>
      <c r="H11" s="53">
        <v>1762.5</v>
      </c>
      <c r="M11" s="5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17" ht="12.75">
      <c r="A16" s="12" t="s">
        <v>104</v>
      </c>
      <c r="B16" s="24">
        <f>E16+H16+K16+N16+Q16</f>
        <v>386.48</v>
      </c>
      <c r="C16" t="s">
        <v>21</v>
      </c>
      <c r="D16" t="s">
        <v>22</v>
      </c>
      <c r="E16" s="53">
        <v>42</v>
      </c>
      <c r="F16" s="14" t="s">
        <v>78</v>
      </c>
      <c r="G16" s="20" t="s">
        <v>144</v>
      </c>
      <c r="H16" s="57">
        <v>29</v>
      </c>
      <c r="I16" s="20" t="s">
        <v>82</v>
      </c>
      <c r="J16" s="20" t="s">
        <v>144</v>
      </c>
      <c r="K16" s="57">
        <v>32</v>
      </c>
      <c r="L16" t="s">
        <v>25</v>
      </c>
      <c r="M16" t="s">
        <v>26</v>
      </c>
      <c r="N16" s="55">
        <v>263.48</v>
      </c>
      <c r="O16" t="s">
        <v>27</v>
      </c>
      <c r="P16" t="s">
        <v>26</v>
      </c>
      <c r="Q16" s="53">
        <v>20</v>
      </c>
    </row>
    <row r="17" spans="1:5" ht="12.75">
      <c r="A17" s="12" t="s">
        <v>24</v>
      </c>
      <c r="B17" s="22">
        <f>E17</f>
        <v>454.08</v>
      </c>
      <c r="C17" t="s">
        <v>23</v>
      </c>
      <c r="D17" t="s">
        <v>24</v>
      </c>
      <c r="E17" s="44">
        <v>454.08</v>
      </c>
    </row>
    <row r="18" spans="1:2" ht="12.75">
      <c r="A18" s="11" t="s">
        <v>105</v>
      </c>
      <c r="B18" s="28">
        <f>SUM(B19:B27)</f>
        <v>2439.53</v>
      </c>
    </row>
    <row r="19" spans="1:7" ht="12.75">
      <c r="A19" s="12" t="s">
        <v>106</v>
      </c>
      <c r="B19" s="26">
        <f>E19+F19+G19</f>
        <v>325</v>
      </c>
      <c r="C19" t="s">
        <v>32</v>
      </c>
      <c r="D19" t="s">
        <v>33</v>
      </c>
      <c r="E19" s="53">
        <v>100</v>
      </c>
      <c r="F19" s="53">
        <v>135</v>
      </c>
      <c r="G19" s="57">
        <v>90</v>
      </c>
    </row>
    <row r="20" spans="1:6" ht="12.75">
      <c r="A20" s="12" t="s">
        <v>107</v>
      </c>
      <c r="B20" s="26">
        <f>E20+F20</f>
        <v>130</v>
      </c>
      <c r="C20" t="s">
        <v>34</v>
      </c>
      <c r="D20" t="s">
        <v>36</v>
      </c>
      <c r="E20" s="53">
        <v>65</v>
      </c>
      <c r="F20" s="57">
        <v>65</v>
      </c>
    </row>
    <row r="21" spans="1:11" ht="12.75">
      <c r="A21" s="12" t="s">
        <v>108</v>
      </c>
      <c r="B21" s="26">
        <f>E21+H21+K21</f>
        <v>285.75</v>
      </c>
      <c r="C21" s="14" t="s">
        <v>70</v>
      </c>
      <c r="D21" s="14" t="s">
        <v>140</v>
      </c>
      <c r="E21" s="53">
        <v>24.75</v>
      </c>
      <c r="F21" s="14" t="s">
        <v>77</v>
      </c>
      <c r="G21" s="20" t="s">
        <v>147</v>
      </c>
      <c r="H21" s="44">
        <v>161</v>
      </c>
      <c r="I21" s="14" t="s">
        <v>148</v>
      </c>
      <c r="J21" s="14" t="s">
        <v>76</v>
      </c>
      <c r="K21" s="57">
        <v>100</v>
      </c>
    </row>
    <row r="22" spans="1:6" ht="12.75">
      <c r="A22" s="12" t="s">
        <v>130</v>
      </c>
      <c r="B22" s="26">
        <f>E22+F22</f>
        <v>400</v>
      </c>
      <c r="C22" t="s">
        <v>30</v>
      </c>
      <c r="D22" t="s">
        <v>31</v>
      </c>
      <c r="E22" s="53">
        <v>200</v>
      </c>
      <c r="F22" s="57">
        <v>200</v>
      </c>
    </row>
    <row r="23" spans="1:5" ht="12.75">
      <c r="A23" s="12" t="s">
        <v>134</v>
      </c>
      <c r="B23" s="24">
        <f>E23</f>
        <v>579.86</v>
      </c>
      <c r="C23" t="s">
        <v>46</v>
      </c>
      <c r="D23" t="s">
        <v>47</v>
      </c>
      <c r="E23" s="54">
        <v>579.86</v>
      </c>
    </row>
    <row r="24" spans="1:5" ht="12.75">
      <c r="A24" s="12" t="s">
        <v>109</v>
      </c>
      <c r="B24" s="27">
        <f>E24</f>
        <v>300</v>
      </c>
      <c r="C24" t="s">
        <v>11</v>
      </c>
      <c r="D24" t="s">
        <v>12</v>
      </c>
      <c r="E24" s="52">
        <v>300</v>
      </c>
    </row>
    <row r="25" spans="1:8" ht="12.75">
      <c r="A25" s="12" t="s">
        <v>136</v>
      </c>
      <c r="B25" s="27">
        <f>E25+H25</f>
        <v>346.02</v>
      </c>
      <c r="C25" t="s">
        <v>56</v>
      </c>
      <c r="D25" t="s">
        <v>57</v>
      </c>
      <c r="E25" s="52">
        <v>76.02</v>
      </c>
      <c r="F25" s="14" t="s">
        <v>19</v>
      </c>
      <c r="G25" t="s">
        <v>67</v>
      </c>
      <c r="H25" s="53">
        <v>270</v>
      </c>
    </row>
    <row r="26" spans="1:5" ht="12.75">
      <c r="A26" s="12" t="s">
        <v>110</v>
      </c>
      <c r="B26" s="27">
        <f>E26</f>
        <v>52.9</v>
      </c>
      <c r="C26" s="14" t="s">
        <v>142</v>
      </c>
      <c r="D26" s="14" t="s">
        <v>143</v>
      </c>
      <c r="E26" s="52">
        <v>52.9</v>
      </c>
    </row>
    <row r="27" spans="1:5" ht="12.75">
      <c r="A27" s="15" t="s">
        <v>129</v>
      </c>
      <c r="B27" s="24">
        <f>E27</f>
        <v>20</v>
      </c>
      <c r="C27" t="s">
        <v>13</v>
      </c>
      <c r="D27" t="s">
        <v>14</v>
      </c>
      <c r="E27" s="53">
        <v>20</v>
      </c>
    </row>
    <row r="28" spans="1:2" ht="12.75">
      <c r="A28" s="11" t="s">
        <v>111</v>
      </c>
      <c r="B28" s="21">
        <f>SUM(B29)</f>
        <v>471.35</v>
      </c>
    </row>
    <row r="29" spans="1:5" ht="12.75">
      <c r="A29" s="12" t="s">
        <v>112</v>
      </c>
      <c r="B29" s="22">
        <f>E29</f>
        <v>471.35</v>
      </c>
      <c r="E29" s="44">
        <v>471.35</v>
      </c>
    </row>
    <row r="30" spans="1:2" ht="12.75">
      <c r="A30" s="11" t="s">
        <v>113</v>
      </c>
      <c r="B30" s="25">
        <f>SUM(B31:B32)</f>
        <v>870</v>
      </c>
    </row>
    <row r="31" spans="1:5" ht="12.75">
      <c r="A31" s="13" t="s">
        <v>114</v>
      </c>
      <c r="B31" s="24">
        <f>E31</f>
        <v>500</v>
      </c>
      <c r="C31" t="s">
        <v>48</v>
      </c>
      <c r="D31" t="s">
        <v>49</v>
      </c>
      <c r="E31" s="53">
        <v>500</v>
      </c>
    </row>
    <row r="32" spans="1:5" ht="12.75">
      <c r="A32" s="13" t="s">
        <v>115</v>
      </c>
      <c r="B32" s="24">
        <f>E32</f>
        <v>370</v>
      </c>
      <c r="C32" t="s">
        <v>19</v>
      </c>
      <c r="D32" t="s">
        <v>20</v>
      </c>
      <c r="E32" s="53">
        <v>370</v>
      </c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>
        <f>SUM(B36:B49)</f>
        <v>7845</v>
      </c>
    </row>
    <row r="36" spans="1:5" ht="12.75">
      <c r="A36" s="16" t="s">
        <v>132</v>
      </c>
      <c r="B36" s="33">
        <v>100</v>
      </c>
      <c r="C36" t="s">
        <v>35</v>
      </c>
      <c r="D36" t="s">
        <v>37</v>
      </c>
      <c r="E36" s="53">
        <v>100</v>
      </c>
    </row>
    <row r="37" spans="1:5" ht="12.75">
      <c r="A37" s="16" t="s">
        <v>133</v>
      </c>
      <c r="B37" s="34">
        <v>250</v>
      </c>
      <c r="C37" t="s">
        <v>44</v>
      </c>
      <c r="D37" t="s">
        <v>45</v>
      </c>
      <c r="E37" s="52">
        <v>250</v>
      </c>
    </row>
    <row r="38" spans="1:5" ht="12.75">
      <c r="A38" s="16" t="s">
        <v>135</v>
      </c>
      <c r="B38" s="33">
        <v>135</v>
      </c>
      <c r="C38" t="s">
        <v>50</v>
      </c>
      <c r="D38" t="s">
        <v>51</v>
      </c>
      <c r="E38" s="53">
        <v>135</v>
      </c>
    </row>
    <row r="39" spans="1:5" ht="12.75">
      <c r="A39" s="18" t="s">
        <v>58</v>
      </c>
      <c r="B39" s="33">
        <v>500</v>
      </c>
      <c r="C39" s="17" t="s">
        <v>58</v>
      </c>
      <c r="D39" t="s">
        <v>53</v>
      </c>
      <c r="E39" s="53">
        <v>500</v>
      </c>
    </row>
    <row r="40" spans="1:5" ht="12.75">
      <c r="A40" s="19" t="s">
        <v>137</v>
      </c>
      <c r="B40" s="33">
        <v>250</v>
      </c>
      <c r="C40" s="17"/>
      <c r="D40" t="s">
        <v>53</v>
      </c>
      <c r="E40" s="53">
        <v>250</v>
      </c>
    </row>
    <row r="41" spans="1:5" ht="12.75">
      <c r="A41" s="19" t="s">
        <v>138</v>
      </c>
      <c r="B41" s="33">
        <v>100</v>
      </c>
      <c r="C41" s="17"/>
      <c r="D41" t="s">
        <v>53</v>
      </c>
      <c r="E41" s="53">
        <v>100</v>
      </c>
    </row>
    <row r="42" spans="1:5" ht="12.75">
      <c r="A42" s="19" t="s">
        <v>139</v>
      </c>
      <c r="B42" s="35">
        <v>500</v>
      </c>
      <c r="C42" s="17"/>
      <c r="D42" t="s">
        <v>53</v>
      </c>
      <c r="E42" s="57">
        <v>500</v>
      </c>
    </row>
    <row r="43" spans="1:5" ht="12.75">
      <c r="A43" s="19" t="s">
        <v>64</v>
      </c>
      <c r="B43" s="35">
        <v>250</v>
      </c>
      <c r="C43" s="17"/>
      <c r="D43" t="s">
        <v>53</v>
      </c>
      <c r="E43" s="57">
        <v>250</v>
      </c>
    </row>
    <row r="44" spans="1:5" ht="12.75">
      <c r="A44" s="19" t="s">
        <v>146</v>
      </c>
      <c r="B44" s="35">
        <v>110</v>
      </c>
      <c r="C44" s="17"/>
      <c r="D44" t="s">
        <v>53</v>
      </c>
      <c r="E44" s="57">
        <v>110</v>
      </c>
    </row>
    <row r="45" spans="1:5" ht="12.75">
      <c r="A45" s="19" t="s">
        <v>141</v>
      </c>
      <c r="B45" s="35">
        <v>300</v>
      </c>
      <c r="C45" s="17"/>
      <c r="D45" t="s">
        <v>53</v>
      </c>
      <c r="E45" s="57">
        <v>300</v>
      </c>
    </row>
    <row r="46" spans="1:6" ht="12.75">
      <c r="A46" s="19" t="s">
        <v>119</v>
      </c>
      <c r="B46" s="35">
        <f>E46+F46</f>
        <v>5100</v>
      </c>
      <c r="C46" s="17"/>
      <c r="D46" t="s">
        <v>53</v>
      </c>
      <c r="E46" s="57">
        <v>100</v>
      </c>
      <c r="F46" s="57">
        <v>5000</v>
      </c>
    </row>
    <row r="47" spans="1:5" ht="12.75">
      <c r="A47" s="19" t="s">
        <v>145</v>
      </c>
      <c r="B47" s="35">
        <v>100</v>
      </c>
      <c r="C47" s="17"/>
      <c r="E47" s="57">
        <v>100</v>
      </c>
    </row>
    <row r="48" spans="1:5" ht="12.75">
      <c r="A48" s="19" t="s">
        <v>84</v>
      </c>
      <c r="B48" s="35">
        <v>100</v>
      </c>
      <c r="C48" s="17"/>
      <c r="D48" t="s">
        <v>53</v>
      </c>
      <c r="E48" s="57">
        <v>100</v>
      </c>
    </row>
    <row r="49" spans="1:5" ht="12.75">
      <c r="A49" s="16" t="s">
        <v>131</v>
      </c>
      <c r="B49" s="35">
        <v>50</v>
      </c>
      <c r="C49" t="s">
        <v>29</v>
      </c>
      <c r="E49" s="56">
        <v>50</v>
      </c>
    </row>
    <row r="50" spans="1:2" ht="12.75">
      <c r="A50" s="11" t="s">
        <v>120</v>
      </c>
      <c r="B50" s="28">
        <f>SUM(B51)</f>
        <v>0</v>
      </c>
    </row>
    <row r="51" spans="1:2" ht="12.75">
      <c r="A51" s="13" t="s">
        <v>121</v>
      </c>
      <c r="B51" s="26">
        <v>0</v>
      </c>
    </row>
    <row r="52" spans="1:2" ht="12.75">
      <c r="A52" s="11" t="s">
        <v>122</v>
      </c>
      <c r="B52" s="32">
        <f>SUM(B53:B55)</f>
        <v>0</v>
      </c>
    </row>
    <row r="53" spans="1:2" ht="12.75">
      <c r="A53" s="13" t="s">
        <v>123</v>
      </c>
      <c r="B53" s="26">
        <v>0</v>
      </c>
    </row>
    <row r="54" spans="1:2" ht="12.75">
      <c r="A54" s="13" t="s">
        <v>124</v>
      </c>
      <c r="B54" s="26">
        <v>0</v>
      </c>
    </row>
    <row r="55" spans="1:2" ht="12.75">
      <c r="A55" s="13" t="s">
        <v>125</v>
      </c>
      <c r="B55" s="26">
        <v>0</v>
      </c>
    </row>
    <row r="56" spans="1:2" ht="12.75">
      <c r="A56" s="11" t="s">
        <v>126</v>
      </c>
      <c r="B56" s="28">
        <f>SUM(B57:B58)</f>
        <v>278.63</v>
      </c>
    </row>
    <row r="57" spans="1:5" ht="12.75">
      <c r="A57" s="13" t="s">
        <v>127</v>
      </c>
      <c r="B57" s="26">
        <f>E57</f>
        <v>120</v>
      </c>
      <c r="E57" s="57">
        <v>120</v>
      </c>
    </row>
    <row r="58" spans="1:5" ht="12.75">
      <c r="A58" s="13" t="s">
        <v>128</v>
      </c>
      <c r="B58" s="22">
        <f>E58</f>
        <v>158.63</v>
      </c>
      <c r="C58" t="s">
        <v>54</v>
      </c>
      <c r="E58" s="44">
        <v>158.63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8.8515625" style="0" customWidth="1"/>
    <col min="2" max="2" width="18.14062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/>
    </row>
    <row r="3" spans="1:2" ht="12.75">
      <c r="A3" s="12" t="s">
        <v>91</v>
      </c>
      <c r="B3" s="24"/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2" ht="12.75">
      <c r="A10" s="12" t="s">
        <v>98</v>
      </c>
      <c r="B10" s="22"/>
    </row>
    <row r="11" spans="1:2" ht="12.75">
      <c r="A11" s="12" t="s">
        <v>99</v>
      </c>
      <c r="B11" s="24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2" ht="12.75">
      <c r="A16" s="12" t="s">
        <v>104</v>
      </c>
      <c r="B16" s="24"/>
    </row>
    <row r="17" spans="1:2" ht="12.75">
      <c r="A17" s="12" t="s">
        <v>24</v>
      </c>
      <c r="B17" s="22"/>
    </row>
    <row r="18" spans="1:2" ht="12.75">
      <c r="A18" s="11" t="s">
        <v>105</v>
      </c>
      <c r="B18" s="28"/>
    </row>
    <row r="19" spans="1:2" ht="12.75">
      <c r="A19" s="12" t="s">
        <v>106</v>
      </c>
      <c r="B19" s="26"/>
    </row>
    <row r="20" spans="1:2" ht="12.75">
      <c r="A20" s="12" t="s">
        <v>107</v>
      </c>
      <c r="B20" s="26"/>
    </row>
    <row r="21" spans="1:2" ht="12.75">
      <c r="A21" s="12" t="s">
        <v>108</v>
      </c>
      <c r="B21" s="26"/>
    </row>
    <row r="22" spans="1:2" ht="12.75">
      <c r="A22" s="12" t="s">
        <v>130</v>
      </c>
      <c r="B22" s="26"/>
    </row>
    <row r="23" spans="1:2" ht="12.75">
      <c r="A23" s="12" t="s">
        <v>134</v>
      </c>
      <c r="B23" s="24"/>
    </row>
    <row r="24" spans="1:2" ht="12.75">
      <c r="A24" s="12" t="s">
        <v>109</v>
      </c>
      <c r="B24" s="27"/>
    </row>
    <row r="25" spans="1:2" ht="12.75">
      <c r="A25" s="12" t="s">
        <v>136</v>
      </c>
      <c r="B25" s="27"/>
    </row>
    <row r="26" spans="1:2" ht="12.75">
      <c r="A26" s="12" t="s">
        <v>110</v>
      </c>
      <c r="B26" s="27"/>
    </row>
    <row r="27" spans="1:2" ht="12.75">
      <c r="A27" s="15" t="s">
        <v>129</v>
      </c>
      <c r="B27" s="24"/>
    </row>
    <row r="28" spans="1:2" ht="12.75">
      <c r="A28" s="11" t="s">
        <v>111</v>
      </c>
      <c r="B28" s="21"/>
    </row>
    <row r="29" spans="1:2" ht="12.75">
      <c r="A29" s="12" t="s">
        <v>112</v>
      </c>
      <c r="B29" s="22"/>
    </row>
    <row r="30" spans="1:2" ht="12.75">
      <c r="A30" s="11" t="s">
        <v>113</v>
      </c>
      <c r="B30" s="25"/>
    </row>
    <row r="31" spans="1:2" ht="12.75">
      <c r="A31" s="13" t="s">
        <v>114</v>
      </c>
      <c r="B31" s="24"/>
    </row>
    <row r="32" spans="1:2" ht="12.75">
      <c r="A32" s="13" t="s">
        <v>115</v>
      </c>
      <c r="B32" s="24"/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/>
    </row>
    <row r="36" spans="1:2" ht="12.75">
      <c r="A36" s="16" t="s">
        <v>132</v>
      </c>
      <c r="B36" s="29"/>
    </row>
    <row r="37" spans="1:2" ht="12.75">
      <c r="A37" s="16" t="s">
        <v>133</v>
      </c>
      <c r="B37" s="30"/>
    </row>
    <row r="38" spans="1:2" ht="12.75">
      <c r="A38" s="16" t="s">
        <v>135</v>
      </c>
      <c r="B38" s="29"/>
    </row>
    <row r="39" spans="1:2" ht="12.75">
      <c r="A39" s="18" t="s">
        <v>58</v>
      </c>
      <c r="B39" s="29"/>
    </row>
    <row r="40" spans="1:2" ht="12.75">
      <c r="A40" s="19" t="s">
        <v>137</v>
      </c>
      <c r="B40" s="29"/>
    </row>
    <row r="41" spans="1:2" ht="12.75">
      <c r="A41" s="19" t="s">
        <v>138</v>
      </c>
      <c r="B41" s="29"/>
    </row>
    <row r="42" spans="1:2" ht="12.75">
      <c r="A42" s="19" t="s">
        <v>139</v>
      </c>
      <c r="B42" s="31"/>
    </row>
    <row r="43" spans="1:2" ht="12.75">
      <c r="A43" s="19" t="s">
        <v>64</v>
      </c>
      <c r="B43" s="31"/>
    </row>
    <row r="44" spans="1:2" ht="12.75">
      <c r="A44" s="19" t="s">
        <v>146</v>
      </c>
      <c r="B44" s="31"/>
    </row>
    <row r="45" spans="1:2" ht="12.75">
      <c r="A45" s="19" t="s">
        <v>141</v>
      </c>
      <c r="B45" s="31"/>
    </row>
    <row r="46" spans="1:2" ht="12.75">
      <c r="A46" s="19" t="s">
        <v>119</v>
      </c>
      <c r="B46" s="31"/>
    </row>
    <row r="47" spans="1:2" ht="12.75">
      <c r="A47" s="19" t="s">
        <v>145</v>
      </c>
      <c r="B47" s="31"/>
    </row>
    <row r="48" spans="1:2" ht="12.75">
      <c r="A48" s="19" t="s">
        <v>84</v>
      </c>
      <c r="B48" s="31"/>
    </row>
    <row r="49" spans="1:2" ht="12.75">
      <c r="A49" s="16" t="s">
        <v>131</v>
      </c>
      <c r="B49" s="31"/>
    </row>
    <row r="50" spans="1:2" ht="12.75">
      <c r="A50" s="11" t="s">
        <v>120</v>
      </c>
      <c r="B50" s="28"/>
    </row>
    <row r="51" spans="1:2" ht="12.75">
      <c r="A51" s="13" t="s">
        <v>121</v>
      </c>
      <c r="B51" s="26"/>
    </row>
    <row r="52" spans="1:2" ht="12.75">
      <c r="A52" s="11" t="s">
        <v>122</v>
      </c>
      <c r="B52" s="32"/>
    </row>
    <row r="53" spans="1:2" ht="12.75">
      <c r="A53" s="13" t="s">
        <v>123</v>
      </c>
      <c r="B53" s="26"/>
    </row>
    <row r="54" spans="1:2" ht="12.75">
      <c r="A54" s="13" t="s">
        <v>124</v>
      </c>
      <c r="B54" s="26"/>
    </row>
    <row r="55" spans="1:2" ht="12.75">
      <c r="A55" s="13" t="s">
        <v>125</v>
      </c>
      <c r="B55" s="26"/>
    </row>
    <row r="56" spans="1:2" ht="12.75">
      <c r="A56" s="11" t="s">
        <v>126</v>
      </c>
      <c r="B56" s="28"/>
    </row>
    <row r="57" spans="1:2" ht="12.75">
      <c r="A57" s="13" t="s">
        <v>127</v>
      </c>
      <c r="B57" s="26"/>
    </row>
    <row r="58" spans="1:2" ht="12.75">
      <c r="A58" s="13" t="s">
        <v>128</v>
      </c>
      <c r="B58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7">
      <selection activeCell="A39" sqref="A39:C41"/>
    </sheetView>
  </sheetViews>
  <sheetFormatPr defaultColWidth="9.140625" defaultRowHeight="12.75"/>
  <cols>
    <col min="1" max="1" width="12.8515625" style="0" customWidth="1"/>
    <col min="2" max="2" width="16.28125" style="0" customWidth="1"/>
  </cols>
  <sheetData>
    <row r="1" spans="1:4" ht="12.75">
      <c r="A1" s="1" t="s">
        <v>163</v>
      </c>
      <c r="B1" s="1"/>
      <c r="C1" s="1"/>
      <c r="D1" s="1"/>
    </row>
    <row r="7" spans="1:8" ht="12.75">
      <c r="A7" s="2" t="s">
        <v>164</v>
      </c>
      <c r="B7" s="2" t="s">
        <v>165</v>
      </c>
      <c r="C7" s="2" t="s">
        <v>166</v>
      </c>
      <c r="D7" s="2" t="s">
        <v>167</v>
      </c>
      <c r="E7" s="2" t="s">
        <v>168</v>
      </c>
      <c r="F7" s="2" t="s">
        <v>169</v>
      </c>
      <c r="G7" s="2" t="s">
        <v>9</v>
      </c>
      <c r="H7" s="2" t="s">
        <v>170</v>
      </c>
    </row>
    <row r="8" spans="1:8" ht="12.75">
      <c r="A8" s="3">
        <v>39545</v>
      </c>
      <c r="B8" t="s">
        <v>171</v>
      </c>
      <c r="D8">
        <v>0.37</v>
      </c>
      <c r="H8">
        <v>0.37</v>
      </c>
    </row>
    <row r="9" spans="1:8" ht="12.75">
      <c r="A9" s="3">
        <v>39553</v>
      </c>
      <c r="B9" t="s">
        <v>166</v>
      </c>
      <c r="C9" s="5">
        <v>4995</v>
      </c>
      <c r="H9" s="5">
        <v>4995</v>
      </c>
    </row>
    <row r="10" spans="1:8" ht="12.75">
      <c r="A10" s="3">
        <v>39629</v>
      </c>
      <c r="B10" t="s">
        <v>167</v>
      </c>
      <c r="D10" s="5">
        <v>247.8</v>
      </c>
      <c r="H10" s="5">
        <v>247.8</v>
      </c>
    </row>
    <row r="11" spans="1:8" ht="12.75">
      <c r="A11" s="3">
        <v>39721</v>
      </c>
      <c r="B11" t="s">
        <v>167</v>
      </c>
      <c r="D11" s="5">
        <v>245.65</v>
      </c>
      <c r="H11" s="5">
        <v>245.65</v>
      </c>
    </row>
    <row r="12" spans="1:8" ht="12.75">
      <c r="A12" s="3">
        <v>39813</v>
      </c>
      <c r="B12" t="s">
        <v>167</v>
      </c>
      <c r="D12" s="5">
        <v>142.09</v>
      </c>
      <c r="H12" s="5">
        <v>142.09</v>
      </c>
    </row>
    <row r="13" spans="1:8" ht="12.75">
      <c r="A13" s="3">
        <v>39903</v>
      </c>
      <c r="B13" t="s">
        <v>167</v>
      </c>
      <c r="D13" s="5">
        <v>19.2</v>
      </c>
      <c r="H13" s="5">
        <v>19.2</v>
      </c>
    </row>
    <row r="14" spans="1:8" ht="12.75">
      <c r="A14" s="3">
        <v>39623</v>
      </c>
      <c r="B14" t="s">
        <v>171</v>
      </c>
      <c r="D14">
        <v>0.37</v>
      </c>
      <c r="H14">
        <v>0.37</v>
      </c>
    </row>
    <row r="15" spans="1:8" ht="12.75">
      <c r="A15" s="3">
        <v>39727</v>
      </c>
      <c r="B15" t="s">
        <v>171</v>
      </c>
      <c r="D15">
        <v>0.37</v>
      </c>
      <c r="H15">
        <v>0.37</v>
      </c>
    </row>
    <row r="16" spans="1:8" ht="12.75">
      <c r="A16" s="3">
        <v>39736</v>
      </c>
      <c r="B16" t="s">
        <v>166</v>
      </c>
      <c r="C16" s="5">
        <v>4995</v>
      </c>
      <c r="H16">
        <v>4995</v>
      </c>
    </row>
    <row r="17" spans="1:8" ht="12.75">
      <c r="A17" s="3">
        <v>39818</v>
      </c>
      <c r="B17" t="s">
        <v>171</v>
      </c>
      <c r="D17">
        <v>0.37</v>
      </c>
      <c r="H17">
        <v>0.37</v>
      </c>
    </row>
    <row r="18" spans="1:8" ht="12.75">
      <c r="A18" s="40">
        <v>39873</v>
      </c>
      <c r="B18" t="s">
        <v>172</v>
      </c>
      <c r="G18">
        <v>193.05</v>
      </c>
      <c r="H18">
        <v>193.05</v>
      </c>
    </row>
    <row r="19" ht="12.75">
      <c r="A19" s="40"/>
    </row>
    <row r="20" spans="2:8" ht="12.75">
      <c r="B20" s="1" t="s">
        <v>87</v>
      </c>
      <c r="C20" s="8">
        <f>SUM(C9:C18)</f>
        <v>9990</v>
      </c>
      <c r="D20" s="1">
        <f>SUM(D8:D18)</f>
        <v>656.2200000000001</v>
      </c>
      <c r="G20" s="1">
        <f>SUM(G18)</f>
        <v>193.05</v>
      </c>
      <c r="H20" s="1">
        <f>SUM(H8:H18)</f>
        <v>10839.269999999999</v>
      </c>
    </row>
    <row r="22" ht="12.75">
      <c r="B22" s="1"/>
    </row>
    <row r="25" ht="12.75">
      <c r="A25" s="3"/>
    </row>
    <row r="26" spans="1:8" ht="12.75">
      <c r="A26" s="3"/>
      <c r="C26" s="5"/>
      <c r="H26" s="5"/>
    </row>
    <row r="30" ht="12.75">
      <c r="A30" t="s">
        <v>173</v>
      </c>
    </row>
    <row r="31" ht="12.75">
      <c r="L31" t="s">
        <v>88</v>
      </c>
    </row>
    <row r="32" spans="1:3" ht="12.75">
      <c r="A32" t="s">
        <v>174</v>
      </c>
      <c r="C32" s="7">
        <v>41535.08</v>
      </c>
    </row>
    <row r="33" spans="1:3" ht="12.75">
      <c r="A33" t="s">
        <v>175</v>
      </c>
      <c r="C33" s="7">
        <v>10839.27</v>
      </c>
    </row>
    <row r="34" spans="1:3" ht="12.75">
      <c r="A34" t="s">
        <v>176</v>
      </c>
      <c r="C34" s="7">
        <f>SUM(C32:C33)</f>
        <v>52374.350000000006</v>
      </c>
    </row>
    <row r="35" spans="1:3" ht="12.75">
      <c r="A35" t="s">
        <v>177</v>
      </c>
      <c r="C35" s="7">
        <v>17768.06</v>
      </c>
    </row>
    <row r="36" ht="12.75">
      <c r="C36" s="39">
        <v>34342.63</v>
      </c>
    </row>
    <row r="38" ht="12.75">
      <c r="E38" t="s">
        <v>88</v>
      </c>
    </row>
    <row r="39" spans="1:3" ht="12.75">
      <c r="A39" t="s">
        <v>178</v>
      </c>
      <c r="C39">
        <v>2173.19</v>
      </c>
    </row>
    <row r="40" spans="1:3" ht="12.75">
      <c r="A40" t="s">
        <v>179</v>
      </c>
      <c r="C40" s="7">
        <v>39390.76</v>
      </c>
    </row>
    <row r="41" spans="1:3" ht="12.75">
      <c r="A41" t="s">
        <v>180</v>
      </c>
      <c r="C41">
        <v>53.29</v>
      </c>
    </row>
    <row r="43" spans="1:3" ht="12.75">
      <c r="A43" s="1" t="s">
        <v>181</v>
      </c>
      <c r="B43" s="1"/>
      <c r="C43" s="1">
        <f>SUM(C39:C41)</f>
        <v>41617.240000000005</v>
      </c>
    </row>
    <row r="45" ht="12.75">
      <c r="F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0: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Lawrie</dc:creator>
  <cp:keywords/>
  <dc:description/>
  <cp:lastModifiedBy>Claire</cp:lastModifiedBy>
  <cp:lastPrinted>2009-05-01T13:50:11Z</cp:lastPrinted>
  <dcterms:created xsi:type="dcterms:W3CDTF">2008-10-03T09:38:12Z</dcterms:created>
  <dcterms:modified xsi:type="dcterms:W3CDTF">2010-03-09T21:36:29Z</dcterms:modified>
  <cp:category/>
  <cp:version/>
  <cp:contentType/>
  <cp:contentStatus/>
</cp:coreProperties>
</file>